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defaultThemeVersion="124226"/>
  <xr:revisionPtr revIDLastSave="0" documentId="13_ncr:1_{F72F8D52-BAE9-4807-8BF6-50975C2C1BB4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6" authorId="0" shapeId="0" xr:uid="{782AA136-F825-452E-B1E0-2B7CC62E3EF2}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 xr:uid="{B3A13EA0-CA96-4AC5-81F8-2C9BB0E433AA}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0" authorId="0" shapeId="0" xr:uid="{9B3B490D-97E4-4CC4-AA10-C9B37360D710}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797109CD-E9E9-467A-A1F1-54C5429576A0}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B3F06BD8-F79E-4BD0-820E-7341DDD2CA2E}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<sst xmlns="http://schemas.openxmlformats.org/spreadsheetml/2006/main" count="580" uniqueCount="176">
  <si>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</si>
  <si>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</si>
  <si>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</si>
  <si>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</si>
  <si>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</si>
  <si>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</si>
  <si>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</si>
  <si>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</si>
  <si>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</si>
  <si>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</si>
  <si>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</si>
  <si>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</si>
  <si>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</si>
  <si>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</si>
  <si>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</si>
  <si>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</si>
  <si>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</si>
  <si>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</si>
  <si>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</si>
  <si>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</si>
  <si>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</si>
  <si>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</si>
  <si>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</si>
  <si>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</si>
  <si>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</si>
  <si>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</si>
  <si>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</si>
  <si>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</si>
  <si>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</si>
  <si>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</si>
  <si>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</si>
  <si>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</si>
  <si>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</si>
  <si>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</si>
  <si>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</si>
  <si>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</si>
  <si>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</si>
  <si>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</si>
  <si>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</si>
  <si>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</si>
  <si>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</si>
  <si>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</si>
  <si>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</si>
  <si>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</si>
  <si>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</si>
  <si>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</si>
  <si>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</si>
  <si>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</si>
  <si>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</si>
  <si>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</si>
  <si>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</si>
  <si>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</si>
  <si>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</si>
  <si>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</si>
  <si>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</si>
  <si>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</si>
  <si>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</si>
  <si>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</si>
  <si>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</si>
  <si>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</si>
  <si>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</si>
  <si>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</si>
  <si>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</si>
  <si>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</si>
  <si>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</si>
  <si>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</si>
  <si>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</si>
  <si>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</si>
  <si>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</si>
  <si>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</si>
  <si>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</si>
  <si>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</si>
  <si>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</si>
  <si>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</si>
  <si>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</si>
  <si>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</si>
  <si>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</si>
  <si>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</si>
  <si>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</si>
  <si>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</si>
  <si>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</si>
  <si>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</si>
  <si>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</si>
  <si>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</si>
  <si>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</si>
  <si>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</si>
  <si>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</si>
  <si>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</si>
  <si>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</si>
  <si>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</si>
  <si>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</si>
  <si>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</si>
  <si>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</si>
  <si>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</si>
  <si>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</si>
  <si>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</si>
  <si>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</si>
  <si>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</si>
  <si>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</si>
  <si>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</si>
  <si>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</si>
  <si>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</si>
  <si>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</si>
  <si>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</si>
  <si>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</si>
  <si>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</si>
  <si>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</si>
  <si>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</si>
  <si>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</si>
  <si>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</si>
  <si>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</si>
  <si>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</si>
  <si>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</si>
  <si>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</si>
  <si>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</si>
  <si>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</si>
  <si>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</si>
  <si>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</si>
  <si>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</si>
  <si>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</si>
  <si>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</si>
  <si>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</si>
  <si>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</si>
  <si>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</si>
  <si>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</si>
  <si>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</si>
  <si>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</si>
  <si>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</si>
  <si>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</si>
  <si>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</si>
  <si>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</si>
  <si>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</si>
  <si>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</si>
  <si>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</si>
  <si>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</si>
  <si>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Table 1
NPV Result 
(2023 - 2055)
($000s)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</si>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</sst>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7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Alignment="1">
      <alignment horizontal="right" wrapText="1"/>
    </xf>
  </cellXfs>
  <cellStyles count="4">
    <cellStyle name="Comma" xfId="3" builtinId="3"/>
    <cellStyle name="Normal" xfId="0" builtinId="0"/>
    <cellStyle name="Normal 4" xfId="2" xr:uid="{00000000-0005-0000-0000-000002000000}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B575-CFA2-4CA5-B61F-7F122E681B5A}">
  <sheetPr>
    <tabColor rgb="FF92D050"/>
  </sheetPr>
  <dimension ref="A1:H6"/>
  <sheetViews>
    <sheetView showGridLines="0" workbookViewId="0">
      <selection activeCell="E22" sqref="E22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  <col min="10" max="10" width="40.5703125" customWidth="1"/>
  </cols>
  <sheetData>
    <row r="1" spans="1:8" ht="15.75" thickBot="1" x14ac:dyDescent="0.3"/>
    <row r="2" spans="1:8" ht="45" customHeight="1" x14ac:dyDescent="0.25">
      <c r="A2" s="432" t="s">
        <v>135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26027</v>
      </c>
      <c r="C4" s="42">
        <f>ROUND(SUM('Alternative 1 Summary'!D5:D37)/1000,0)</f>
        <v>8458</v>
      </c>
      <c r="D4" s="42">
        <f>ROUND(SUM('Alternative 1 Summary'!E5:E37)/1000,0)</f>
        <v>6828</v>
      </c>
      <c r="E4" s="42">
        <f>ROUND(SUM('Alternative 1 Summary'!F5:F37)/1000,0)</f>
        <v>29265</v>
      </c>
      <c r="F4" s="42">
        <f>ROUND(SUM('Alternative 1 Summary'!G5:G37)/1000,0)</f>
        <v>-14302</v>
      </c>
      <c r="G4" s="42">
        <f>ROUND(SUM('Alternative 1 Summary'!H5:H37)/1000,0)</f>
        <v>56276</v>
      </c>
      <c r="H4" s="421">
        <f>ROUND(SUM('Alternative 1 Summary'!I5:I37)/1000,0)</f>
        <v>26491</v>
      </c>
    </row>
    <row r="5" spans="1:8" ht="31.5" customHeight="1" x14ac:dyDescent="0.25">
      <c r="A5" s="77" t="s">
        <v>103</v>
      </c>
      <c r="B5" s="42">
        <f>ROUND(SUM('Alternative 2 Summary'!C5:C37)/1000,0)</f>
        <v>26430</v>
      </c>
      <c r="C5" s="42">
        <f>ROUND(SUM('Alternative 2 Summary'!D5:D37)/1000,0)</f>
        <v>7720</v>
      </c>
      <c r="D5" s="42">
        <f>ROUND(SUM('Alternative 2 Summary'!E5:E37)/1000,0)</f>
        <v>6762</v>
      </c>
      <c r="E5" s="42">
        <f>ROUND(SUM('Alternative 2 Summary'!F5:F37)/1000,0)</f>
        <v>17875</v>
      </c>
      <c r="F5" s="42">
        <f>ROUND(SUM('Alternative 2 Summary'!G5:G37)/1000,0)</f>
        <v>-29573</v>
      </c>
      <c r="G5" s="42">
        <f>ROUND(SUM('Alternative 2 Summary'!H5:H37)/1000,0)</f>
        <v>29213</v>
      </c>
      <c r="H5" s="421">
        <f>ROUND(SUM('Alternative 2 Summary'!I5:I37)/1000,0)</f>
        <v>24212</v>
      </c>
    </row>
    <row r="6" spans="1:8" ht="15.75" thickBot="1" x14ac:dyDescent="0.3">
      <c r="A6" s="78" t="s">
        <v>84</v>
      </c>
      <c r="B6" s="79">
        <f>B5-B4</f>
        <v>403</v>
      </c>
      <c r="C6" s="79">
        <f t="shared" ref="C6:H6" si="0">C5-C4</f>
        <v>-738</v>
      </c>
      <c r="D6" s="79">
        <f t="shared" si="0"/>
        <v>-66</v>
      </c>
      <c r="E6" s="79">
        <f t="shared" si="0"/>
        <v>-11390</v>
      </c>
      <c r="F6" s="79">
        <f t="shared" si="0"/>
        <v>-15271</v>
      </c>
      <c r="G6" s="79">
        <f t="shared" si="0"/>
        <v>-27063</v>
      </c>
      <c r="H6" s="83">
        <f t="shared" si="0"/>
        <v>-2279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150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171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0.01</v>
      </c>
      <c r="P4" s="274">
        <f>INPUTS!$B$6</f>
        <v>0.01</v>
      </c>
      <c r="Q4" s="274">
        <f>INPUTS!$B$6</f>
        <v>0.01</v>
      </c>
      <c r="R4" s="274">
        <f>INPUTS!$B$6</f>
        <v>0.01</v>
      </c>
      <c r="S4" s="274">
        <f>INPUTS!$B$6</f>
        <v>0.01</v>
      </c>
      <c r="T4" s="274">
        <f>INPUTS!$B$6</f>
        <v>0.01</v>
      </c>
      <c r="U4" s="274">
        <f>INPUTS!$B$6</f>
        <v>0.01</v>
      </c>
      <c r="V4" s="274">
        <f>INPUTS!$B$6</f>
        <v>0.01</v>
      </c>
      <c r="W4" s="274">
        <f>INPUTS!$B$6</f>
        <v>0.01</v>
      </c>
      <c r="X4" s="274">
        <f>INPUTS!$B$6</f>
        <v>0.01</v>
      </c>
      <c r="Y4" s="274">
        <f>INPUTS!$B$6</f>
        <v>0.01</v>
      </c>
      <c r="Z4" s="274">
        <f>INPUTS!$B$6</f>
        <v>0.01</v>
      </c>
      <c r="AA4" s="274">
        <f>INPUTS!$B$6</f>
        <v>0.01</v>
      </c>
      <c r="AB4" s="274">
        <f>INPUTS!$B$6</f>
        <v>0.01</v>
      </c>
      <c r="AC4" s="274">
        <f>INPUTS!$B$6</f>
        <v>0.01</v>
      </c>
      <c r="AD4" s="274">
        <f>INPUTS!$B$6</f>
        <v>0.01</v>
      </c>
      <c r="AE4" s="274">
        <f>INPUTS!$B$6</f>
        <v>0.01</v>
      </c>
      <c r="AF4" s="274">
        <f>INPUTS!$B$6</f>
        <v>0.01</v>
      </c>
      <c r="AG4" s="274">
        <f>INPUTS!$B$6</f>
        <v>0.01</v>
      </c>
      <c r="AH4" s="274">
        <f>INPUTS!$B$6</f>
        <v>0.01</v>
      </c>
      <c r="AI4" s="274">
        <f>INPUTS!$B$6</f>
        <v>0.01</v>
      </c>
      <c r="AJ4" s="274">
        <f>INPUTS!$B$6</f>
        <v>0.01</v>
      </c>
      <c r="AK4" s="274">
        <f>INPUTS!$B$6</f>
        <v>0.01</v>
      </c>
      <c r="AL4" s="274">
        <f>INPUTS!$B$6</f>
        <v>0.01</v>
      </c>
      <c r="AM4" s="274">
        <f>INPUTS!$B$6</f>
        <v>0.01</v>
      </c>
      <c r="AN4" s="274">
        <f>INPUTS!$B$6</f>
        <v>0.01</v>
      </c>
      <c r="AO4" s="274">
        <f>INPUTS!$B$6</f>
        <v>0.01</v>
      </c>
      <c r="AP4" s="274">
        <f>INPUTS!$B$6</f>
        <v>0.01</v>
      </c>
      <c r="AQ4" s="274">
        <f>INPUTS!$B$6</f>
        <v>0.01</v>
      </c>
      <c r="AR4" s="274">
        <f>INPUTS!$B$6</f>
        <v>0.01</v>
      </c>
      <c r="AS4" s="274">
        <f>INPUTS!$B$6</f>
        <v>0.01</v>
      </c>
      <c r="AT4" s="274">
        <f>INPUTS!$B$6</f>
        <v>0.01</v>
      </c>
      <c r="AU4" s="274">
        <f>INPUTS!$B$6</f>
        <v>0.01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26499.997968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26499.997968</v>
      </c>
      <c r="R10" s="158">
        <f t="shared" si="9"/>
        <v>26499.997968</v>
      </c>
      <c r="S10" s="158">
        <f t="shared" si="9"/>
        <v>26499.997968</v>
      </c>
      <c r="T10" s="158">
        <f t="shared" si="9"/>
        <v>26499.997968</v>
      </c>
      <c r="U10" s="158">
        <f t="shared" si="9"/>
        <v>26499.997968</v>
      </c>
      <c r="V10" s="158">
        <f t="shared" si="9"/>
        <v>26499.997968</v>
      </c>
      <c r="W10" s="158">
        <f t="shared" si="9"/>
        <v>26499.997968</v>
      </c>
      <c r="X10" s="158">
        <f t="shared" si="9"/>
        <v>26499.997968</v>
      </c>
      <c r="Y10" s="158">
        <f t="shared" si="9"/>
        <v>26499.997968</v>
      </c>
      <c r="Z10" s="158">
        <f t="shared" si="9"/>
        <v>26499.997968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26499.997968</v>
      </c>
      <c r="AB10" s="158">
        <f t="shared" si="10"/>
        <v>26499.997968</v>
      </c>
      <c r="AC10" s="158">
        <f t="shared" si="10"/>
        <v>26499.997968</v>
      </c>
      <c r="AD10" s="158">
        <f t="shared" si="10"/>
        <v>26499.997968</v>
      </c>
      <c r="AE10" s="158">
        <f t="shared" si="10"/>
        <v>26499.997968</v>
      </c>
      <c r="AF10" s="158">
        <f t="shared" si="10"/>
        <v>26499.997968</v>
      </c>
      <c r="AG10" s="158">
        <f t="shared" si="10"/>
        <v>26499.997968</v>
      </c>
      <c r="AH10" s="158">
        <f t="shared" si="10"/>
        <v>26499.997968</v>
      </c>
      <c r="AI10" s="158">
        <f t="shared" si="10"/>
        <v>26499.997968</v>
      </c>
      <c r="AJ10" s="158">
        <f t="shared" si="10"/>
        <v>26499.997968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26499.997968</v>
      </c>
      <c r="AL10" s="158">
        <f t="shared" si="11"/>
        <v>26499.997968</v>
      </c>
      <c r="AM10" s="158">
        <f t="shared" si="11"/>
        <v>26499.997968</v>
      </c>
      <c r="AN10" s="158">
        <f t="shared" si="11"/>
        <v>26499.997968</v>
      </c>
      <c r="AO10" s="158">
        <f t="shared" si="11"/>
        <v>26499.997968</v>
      </c>
      <c r="AP10" s="158">
        <f t="shared" si="11"/>
        <v>26499.997968</v>
      </c>
      <c r="AQ10" s="158">
        <f t="shared" si="11"/>
        <v>26499.997968</v>
      </c>
      <c r="AR10" s="158">
        <f t="shared" si="11"/>
        <v>26499.997968</v>
      </c>
      <c r="AS10" s="158">
        <f t="shared" si="11"/>
        <v>26499.997968</v>
      </c>
      <c r="AT10" s="158">
        <f t="shared" si="11"/>
        <v>26499.997968</v>
      </c>
      <c r="AU10" s="158">
        <f t="shared" si="11"/>
        <v>26499.997968</v>
      </c>
      <c r="AV10" s="180">
        <f t="shared" si="1"/>
        <v>3497999.7317759967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26499.997968</v>
      </c>
      <c r="R11" s="158">
        <f t="shared" si="9"/>
        <v>26499.997968</v>
      </c>
      <c r="S11" s="158">
        <f t="shared" si="9"/>
        <v>26499.997968</v>
      </c>
      <c r="T11" s="158">
        <f t="shared" si="9"/>
        <v>26499.997968</v>
      </c>
      <c r="U11" s="158">
        <f t="shared" si="9"/>
        <v>26499.997968</v>
      </c>
      <c r="V11" s="158">
        <f t="shared" si="9"/>
        <v>26499.997968</v>
      </c>
      <c r="W11" s="158">
        <f t="shared" si="9"/>
        <v>26499.997968</v>
      </c>
      <c r="X11" s="158">
        <f t="shared" si="9"/>
        <v>26499.997968</v>
      </c>
      <c r="Y11" s="158">
        <f t="shared" si="9"/>
        <v>26499.997968</v>
      </c>
      <c r="Z11" s="158">
        <f t="shared" si="9"/>
        <v>26499.997968</v>
      </c>
      <c r="AA11" s="158">
        <f t="shared" si="10"/>
        <v>26499.997968</v>
      </c>
      <c r="AB11" s="158">
        <f t="shared" si="10"/>
        <v>26499.997968</v>
      </c>
      <c r="AC11" s="158">
        <f t="shared" si="10"/>
        <v>26499.997968</v>
      </c>
      <c r="AD11" s="158">
        <f t="shared" si="10"/>
        <v>26499.997968</v>
      </c>
      <c r="AE11" s="158">
        <f t="shared" si="10"/>
        <v>26499.997968</v>
      </c>
      <c r="AF11" s="158">
        <f t="shared" si="10"/>
        <v>26499.997968</v>
      </c>
      <c r="AG11" s="158">
        <f t="shared" si="10"/>
        <v>26499.997968</v>
      </c>
      <c r="AH11" s="158">
        <f t="shared" si="10"/>
        <v>26499.997968</v>
      </c>
      <c r="AI11" s="158">
        <f t="shared" si="10"/>
        <v>26499.997968</v>
      </c>
      <c r="AJ11" s="158">
        <f t="shared" si="10"/>
        <v>26499.997968</v>
      </c>
      <c r="AK11" s="158">
        <f t="shared" si="11"/>
        <v>26499.997968</v>
      </c>
      <c r="AL11" s="158">
        <f t="shared" si="11"/>
        <v>26499.997968</v>
      </c>
      <c r="AM11" s="158">
        <f t="shared" si="11"/>
        <v>26499.997968</v>
      </c>
      <c r="AN11" s="158">
        <f t="shared" si="11"/>
        <v>26499.997968</v>
      </c>
      <c r="AO11" s="158">
        <f t="shared" si="11"/>
        <v>26499.997968</v>
      </c>
      <c r="AP11" s="158">
        <f t="shared" si="11"/>
        <v>26499.997968</v>
      </c>
      <c r="AQ11" s="158">
        <f t="shared" si="11"/>
        <v>26499.997968</v>
      </c>
      <c r="AR11" s="158">
        <f t="shared" si="11"/>
        <v>26499.997968</v>
      </c>
      <c r="AS11" s="158">
        <f t="shared" si="11"/>
        <v>26499.997968</v>
      </c>
      <c r="AT11" s="158">
        <f t="shared" si="11"/>
        <v>26499.997968</v>
      </c>
      <c r="AU11" s="158">
        <f t="shared" si="11"/>
        <v>26499.997968</v>
      </c>
      <c r="AV11" s="180">
        <f t="shared" si="1"/>
        <v>3471499.7338079968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26499.997968</v>
      </c>
      <c r="S12" s="158">
        <f t="shared" si="9"/>
        <v>26499.997968</v>
      </c>
      <c r="T12" s="158">
        <f t="shared" si="9"/>
        <v>26499.997968</v>
      </c>
      <c r="U12" s="158">
        <f t="shared" si="9"/>
        <v>26499.997968</v>
      </c>
      <c r="V12" s="158">
        <f t="shared" si="9"/>
        <v>26499.997968</v>
      </c>
      <c r="W12" s="158">
        <f t="shared" si="9"/>
        <v>26499.997968</v>
      </c>
      <c r="X12" s="158">
        <f t="shared" si="9"/>
        <v>26499.997968</v>
      </c>
      <c r="Y12" s="158">
        <f t="shared" si="9"/>
        <v>26499.997968</v>
      </c>
      <c r="Z12" s="158">
        <f t="shared" si="9"/>
        <v>26499.997968</v>
      </c>
      <c r="AA12" s="158">
        <f t="shared" si="10"/>
        <v>26499.997968</v>
      </c>
      <c r="AB12" s="158">
        <f t="shared" si="10"/>
        <v>26499.997968</v>
      </c>
      <c r="AC12" s="158">
        <f t="shared" si="10"/>
        <v>26499.997968</v>
      </c>
      <c r="AD12" s="158">
        <f t="shared" si="10"/>
        <v>26499.997968</v>
      </c>
      <c r="AE12" s="158">
        <f t="shared" si="10"/>
        <v>26499.997968</v>
      </c>
      <c r="AF12" s="158">
        <f t="shared" si="10"/>
        <v>26499.997968</v>
      </c>
      <c r="AG12" s="158">
        <f t="shared" si="10"/>
        <v>26499.997968</v>
      </c>
      <c r="AH12" s="158">
        <f t="shared" si="10"/>
        <v>26499.997968</v>
      </c>
      <c r="AI12" s="158">
        <f t="shared" si="10"/>
        <v>26499.997968</v>
      </c>
      <c r="AJ12" s="158">
        <f t="shared" si="10"/>
        <v>26499.997968</v>
      </c>
      <c r="AK12" s="158">
        <f t="shared" si="11"/>
        <v>26499.997968</v>
      </c>
      <c r="AL12" s="158">
        <f t="shared" si="11"/>
        <v>26499.997968</v>
      </c>
      <c r="AM12" s="158">
        <f t="shared" si="11"/>
        <v>26499.997968</v>
      </c>
      <c r="AN12" s="158">
        <f t="shared" si="11"/>
        <v>26499.997968</v>
      </c>
      <c r="AO12" s="158">
        <f t="shared" si="11"/>
        <v>26499.997968</v>
      </c>
      <c r="AP12" s="158">
        <f t="shared" si="11"/>
        <v>26499.997968</v>
      </c>
      <c r="AQ12" s="158">
        <f t="shared" si="11"/>
        <v>26499.997968</v>
      </c>
      <c r="AR12" s="158">
        <f t="shared" si="11"/>
        <v>26499.997968</v>
      </c>
      <c r="AS12" s="158">
        <f t="shared" si="11"/>
        <v>26499.997968</v>
      </c>
      <c r="AT12" s="158">
        <f t="shared" si="11"/>
        <v>26499.997968</v>
      </c>
      <c r="AU12" s="158">
        <f t="shared" si="11"/>
        <v>26499.997968</v>
      </c>
      <c r="AV12" s="180">
        <f t="shared" si="1"/>
        <v>3444999.735839997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26499.997968</v>
      </c>
      <c r="T13" s="158">
        <f t="shared" si="9"/>
        <v>26499.997968</v>
      </c>
      <c r="U13" s="158">
        <f t="shared" si="9"/>
        <v>26499.997968</v>
      </c>
      <c r="V13" s="158">
        <f t="shared" si="9"/>
        <v>26499.997968</v>
      </c>
      <c r="W13" s="158">
        <f t="shared" si="9"/>
        <v>26499.997968</v>
      </c>
      <c r="X13" s="158">
        <f t="shared" si="9"/>
        <v>26499.997968</v>
      </c>
      <c r="Y13" s="158">
        <f t="shared" si="9"/>
        <v>26499.997968</v>
      </c>
      <c r="Z13" s="158">
        <f t="shared" si="9"/>
        <v>26499.997968</v>
      </c>
      <c r="AA13" s="158">
        <f t="shared" si="10"/>
        <v>26499.997968</v>
      </c>
      <c r="AB13" s="158">
        <f t="shared" si="10"/>
        <v>26499.997968</v>
      </c>
      <c r="AC13" s="158">
        <f t="shared" si="10"/>
        <v>26499.997968</v>
      </c>
      <c r="AD13" s="158">
        <f t="shared" si="10"/>
        <v>26499.997968</v>
      </c>
      <c r="AE13" s="158">
        <f t="shared" si="10"/>
        <v>26499.997968</v>
      </c>
      <c r="AF13" s="158">
        <f t="shared" si="10"/>
        <v>26499.997968</v>
      </c>
      <c r="AG13" s="158">
        <f t="shared" si="10"/>
        <v>26499.997968</v>
      </c>
      <c r="AH13" s="158">
        <f t="shared" si="10"/>
        <v>26499.997968</v>
      </c>
      <c r="AI13" s="158">
        <f t="shared" si="10"/>
        <v>26499.997968</v>
      </c>
      <c r="AJ13" s="158">
        <f t="shared" si="10"/>
        <v>26499.997968</v>
      </c>
      <c r="AK13" s="158">
        <f t="shared" si="11"/>
        <v>26499.997968</v>
      </c>
      <c r="AL13" s="158">
        <f t="shared" si="11"/>
        <v>26499.997968</v>
      </c>
      <c r="AM13" s="158">
        <f t="shared" si="11"/>
        <v>26499.997968</v>
      </c>
      <c r="AN13" s="158">
        <f t="shared" si="11"/>
        <v>26499.997968</v>
      </c>
      <c r="AO13" s="158">
        <f t="shared" si="11"/>
        <v>26499.997968</v>
      </c>
      <c r="AP13" s="158">
        <f t="shared" si="11"/>
        <v>26499.997968</v>
      </c>
      <c r="AQ13" s="158">
        <f t="shared" si="11"/>
        <v>26499.997968</v>
      </c>
      <c r="AR13" s="158">
        <f t="shared" si="11"/>
        <v>26499.997968</v>
      </c>
      <c r="AS13" s="158">
        <f t="shared" si="11"/>
        <v>26499.997968</v>
      </c>
      <c r="AT13" s="158">
        <f t="shared" si="11"/>
        <v>26499.997968</v>
      </c>
      <c r="AU13" s="158">
        <f t="shared" si="11"/>
        <v>26499.997968</v>
      </c>
      <c r="AV13" s="180">
        <f t="shared" si="1"/>
        <v>3418499.7378719971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2676499.794768</v>
      </c>
      <c r="Q48" s="191">
        <f t="shared" si="24"/>
        <v>2702999.7927359999</v>
      </c>
      <c r="R48" s="191">
        <f t="shared" si="24"/>
        <v>2729499.7907040003</v>
      </c>
      <c r="S48" s="191">
        <f t="shared" si="24"/>
        <v>105999.991872</v>
      </c>
      <c r="T48" s="191">
        <f t="shared" si="24"/>
        <v>105999.991872</v>
      </c>
      <c r="U48" s="191">
        <f t="shared" si="24"/>
        <v>105999.991872</v>
      </c>
      <c r="V48" s="191">
        <f t="shared" si="24"/>
        <v>105999.991872</v>
      </c>
      <c r="W48" s="191">
        <f t="shared" si="24"/>
        <v>105999.991872</v>
      </c>
      <c r="X48" s="191">
        <f t="shared" si="24"/>
        <v>105999.991872</v>
      </c>
      <c r="Y48" s="191">
        <f t="shared" si="24"/>
        <v>105999.991872</v>
      </c>
      <c r="Z48" s="191">
        <f t="shared" si="24"/>
        <v>105999.991872</v>
      </c>
      <c r="AA48" s="191">
        <f t="shared" si="24"/>
        <v>105999.991872</v>
      </c>
      <c r="AB48" s="191">
        <f t="shared" si="24"/>
        <v>105999.991872</v>
      </c>
      <c r="AC48" s="191">
        <f t="shared" si="24"/>
        <v>105999.991872</v>
      </c>
      <c r="AD48" s="191">
        <f t="shared" si="24"/>
        <v>105999.991872</v>
      </c>
      <c r="AE48" s="191">
        <f t="shared" si="24"/>
        <v>105999.991872</v>
      </c>
      <c r="AF48" s="191">
        <f t="shared" si="24"/>
        <v>105999.991872</v>
      </c>
      <c r="AG48" s="191">
        <f t="shared" si="24"/>
        <v>105999.991872</v>
      </c>
      <c r="AH48" s="191">
        <f t="shared" si="24"/>
        <v>105999.991872</v>
      </c>
      <c r="AI48" s="191">
        <f t="shared" si="24"/>
        <v>105999.991872</v>
      </c>
      <c r="AJ48" s="191">
        <f t="shared" si="24"/>
        <v>105999.991872</v>
      </c>
      <c r="AK48" s="191">
        <f t="shared" si="24"/>
        <v>105999.991872</v>
      </c>
      <c r="AL48" s="191">
        <f t="shared" si="24"/>
        <v>105999.991872</v>
      </c>
      <c r="AM48" s="191">
        <f t="shared" si="24"/>
        <v>105999.991872</v>
      </c>
      <c r="AN48" s="191">
        <f t="shared" si="24"/>
        <v>105999.991872</v>
      </c>
      <c r="AO48" s="191">
        <f t="shared" si="24"/>
        <v>105999.991872</v>
      </c>
      <c r="AP48" s="191">
        <f t="shared" si="24"/>
        <v>105999.991872</v>
      </c>
      <c r="AQ48" s="191">
        <f t="shared" si="24"/>
        <v>105999.991872</v>
      </c>
      <c r="AR48" s="191">
        <f t="shared" si="24"/>
        <v>105999.991872</v>
      </c>
      <c r="AS48" s="191">
        <f t="shared" si="24"/>
        <v>105999.991872</v>
      </c>
      <c r="AT48" s="191">
        <f t="shared" si="24"/>
        <v>105999.991872</v>
      </c>
      <c r="AU48" s="191">
        <f t="shared" si="24"/>
        <v>105999.991872</v>
      </c>
      <c r="AV48" s="191">
        <f t="shared" si="24"/>
        <v>13832998.939295987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153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152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172</v>
      </c>
      <c r="B4" s="423">
        <f>INPUTS!A11</f>
        <v>6</v>
      </c>
      <c r="C4" s="431">
        <v>1</v>
      </c>
      <c r="D4" s="96" t="s">
        <v>173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155</v>
      </c>
      <c r="C50" s="469"/>
      <c r="D50" s="469"/>
      <c r="E50" s="469"/>
      <c r="F50" s="283" t="s">
        <v>22</v>
      </c>
      <c r="G50" s="474" t="s">
        <v>156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157</v>
      </c>
      <c r="B1" s="162" t="s">
        <v>158</v>
      </c>
    </row>
    <row r="2" spans="1:46" ht="15" x14ac:dyDescent="0.25">
      <c r="A2" s="162"/>
      <c r="B2" s="162"/>
    </row>
    <row r="3" spans="1:46" ht="15" x14ac:dyDescent="0.25">
      <c r="A3" s="480" t="s">
        <v>152</v>
      </c>
      <c r="B3" s="480"/>
      <c r="C3" s="480"/>
      <c r="D3" s="480"/>
      <c r="E3" s="480"/>
      <c r="F3" s="480"/>
    </row>
    <row r="4" spans="1:46" x14ac:dyDescent="0.2">
      <c r="A4" s="285" t="s">
        <v>174</v>
      </c>
      <c r="B4" s="422">
        <f>INPUTS!A11</f>
        <v>6</v>
      </c>
      <c r="C4" s="429">
        <v>1</v>
      </c>
      <c r="D4" s="285" t="s">
        <v>174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155</v>
      </c>
      <c r="C50" s="453"/>
      <c r="D50" s="453"/>
      <c r="E50" s="453"/>
      <c r="F50" s="236" t="s">
        <v>154</v>
      </c>
      <c r="G50" s="454" t="s">
        <v>156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8494.2000000000007</v>
      </c>
      <c r="C53" s="300">
        <f>'QUANTITIES - ALT 2'!M6-('QUANTITIES - ALT 2'!M6*'CAPITAL (MATERIAL) ALT 2'!$P$3)</f>
        <v>1059.3</v>
      </c>
      <c r="D53" s="300">
        <f>'QUANTITIES - ALT 2'!N6-('QUANTITIES - ALT 2'!N6*'CAPITAL (MATERIAL) ALT 2'!$P$3)</f>
        <v>274.23</v>
      </c>
      <c r="E53" s="300">
        <f>'QUANTITIES - ALT 2'!O6-('QUANTITIES - ALT 2'!O6*'CAPITAL (MATERIAL) ALT 2'!$P$3)</f>
        <v>83.16</v>
      </c>
      <c r="F53" s="309">
        <f>SUM(B53:E53)</f>
        <v>9910.89</v>
      </c>
      <c r="G53" s="310">
        <f t="shared" si="20"/>
        <v>959844.60000000009</v>
      </c>
      <c r="H53" s="288">
        <f t="shared" si="20"/>
        <v>119700.9</v>
      </c>
      <c r="I53" s="288">
        <f t="shared" si="20"/>
        <v>30987.99</v>
      </c>
      <c r="J53" s="288">
        <f t="shared" si="20"/>
        <v>9397.08</v>
      </c>
      <c r="K53" s="289">
        <f t="shared" ref="K53:K88" si="24">SUM(G53:J53)</f>
        <v>1119930.57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1119930.57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1119930.57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1119930.57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8494.2000000000007</v>
      </c>
      <c r="C54" s="300">
        <f>'QUANTITIES - ALT 2'!M7-('QUANTITIES - ALT 2'!M7*'CAPITAL (MATERIAL) ALT 2'!$P$3)</f>
        <v>1059.3</v>
      </c>
      <c r="D54" s="300">
        <f>'QUANTITIES - ALT 2'!N7-('QUANTITIES - ALT 2'!N7*'CAPITAL (MATERIAL) ALT 2'!$P$3)</f>
        <v>274.23</v>
      </c>
      <c r="E54" s="300">
        <f>'QUANTITIES - ALT 2'!O7-('QUANTITIES - ALT 2'!O7*'CAPITAL (MATERIAL) ALT 2'!$P$3)</f>
        <v>83.16</v>
      </c>
      <c r="F54" s="309">
        <f>SUM(B54:E54)</f>
        <v>9910.89</v>
      </c>
      <c r="G54" s="310">
        <f t="shared" si="20"/>
        <v>959844.60000000009</v>
      </c>
      <c r="H54" s="288">
        <f t="shared" si="20"/>
        <v>119700.9</v>
      </c>
      <c r="I54" s="288">
        <f t="shared" si="20"/>
        <v>30987.99</v>
      </c>
      <c r="J54" s="288">
        <f t="shared" si="20"/>
        <v>9397.08</v>
      </c>
      <c r="K54" s="289">
        <f t="shared" si="24"/>
        <v>1119930.57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1119930.57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1119930.57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1119930.57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8494.2000000000007</v>
      </c>
      <c r="C55" s="300">
        <f>'QUANTITIES - ALT 2'!M8-('QUANTITIES - ALT 2'!M8*'CAPITAL (MATERIAL) ALT 2'!$P$3)</f>
        <v>1059.3</v>
      </c>
      <c r="D55" s="300">
        <f>'QUANTITIES - ALT 2'!N8-('QUANTITIES - ALT 2'!N8*'CAPITAL (MATERIAL) ALT 2'!$P$3)</f>
        <v>274.23</v>
      </c>
      <c r="E55" s="300">
        <f>'QUANTITIES - ALT 2'!O8-('QUANTITIES - ALT 2'!O8*'CAPITAL (MATERIAL) ALT 2'!$P$3)</f>
        <v>83.16</v>
      </c>
      <c r="F55" s="309">
        <f t="shared" ref="F55:F57" si="27">SUM(B55:E55)</f>
        <v>9910.89</v>
      </c>
      <c r="G55" s="310">
        <f t="shared" si="20"/>
        <v>959844.60000000009</v>
      </c>
      <c r="H55" s="288">
        <f t="shared" si="20"/>
        <v>119700.9</v>
      </c>
      <c r="I55" s="288">
        <f t="shared" si="20"/>
        <v>30987.99</v>
      </c>
      <c r="J55" s="288">
        <f t="shared" si="20"/>
        <v>9397.08</v>
      </c>
      <c r="K55" s="289">
        <f t="shared" si="24"/>
        <v>1119930.57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1119930.57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1119930.57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1119930.57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8494.2000000000007</v>
      </c>
      <c r="C56" s="300">
        <f>'QUANTITIES - ALT 2'!M9-('QUANTITIES - ALT 2'!M9*'CAPITAL (MATERIAL) ALT 2'!$P$3)</f>
        <v>1059.3</v>
      </c>
      <c r="D56" s="300">
        <f>'QUANTITIES - ALT 2'!N9-('QUANTITIES - ALT 2'!N9*'CAPITAL (MATERIAL) ALT 2'!$P$3)</f>
        <v>274.23</v>
      </c>
      <c r="E56" s="300">
        <f>'QUANTITIES - ALT 2'!O9-('QUANTITIES - ALT 2'!O9*'CAPITAL (MATERIAL) ALT 2'!$P$3)</f>
        <v>83.16</v>
      </c>
      <c r="F56" s="309">
        <f t="shared" si="27"/>
        <v>9910.89</v>
      </c>
      <c r="G56" s="310">
        <f t="shared" si="20"/>
        <v>959844.60000000009</v>
      </c>
      <c r="H56" s="288">
        <f t="shared" si="20"/>
        <v>119700.9</v>
      </c>
      <c r="I56" s="288">
        <f t="shared" si="20"/>
        <v>30987.99</v>
      </c>
      <c r="J56" s="288">
        <f t="shared" si="20"/>
        <v>9397.08</v>
      </c>
      <c r="K56" s="289">
        <f t="shared" si="24"/>
        <v>1119930.57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1119930.57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1119930.57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1119930.57</v>
      </c>
      <c r="Y90" s="298">
        <f t="shared" si="37"/>
        <v>1119930.57</v>
      </c>
      <c r="Z90" s="298">
        <f t="shared" si="37"/>
        <v>1119930.57</v>
      </c>
      <c r="AA90" s="298">
        <f t="shared" si="37"/>
        <v>1119930.57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1119930.57</v>
      </c>
      <c r="AI90" s="298">
        <f>SUM(AI52:AI88)</f>
        <v>1119930.57</v>
      </c>
      <c r="AJ90" s="298">
        <f t="shared" si="37"/>
        <v>1119930.57</v>
      </c>
      <c r="AK90" s="298">
        <f t="shared" si="37"/>
        <v>1119930.57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1119930.57</v>
      </c>
      <c r="AS90" s="298">
        <f t="shared" si="37"/>
        <v>1119930.57</v>
      </c>
      <c r="AT90" s="298">
        <f t="shared" si="37"/>
        <v>1119930.57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1119930.57</v>
      </c>
      <c r="Y91" s="299">
        <f t="shared" si="38"/>
        <v>1119930.57</v>
      </c>
      <c r="Z91" s="299">
        <f t="shared" si="38"/>
        <v>1119930.57</v>
      </c>
      <c r="AA91" s="299">
        <f t="shared" si="38"/>
        <v>1119930.57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1119930.57</v>
      </c>
      <c r="AI91" s="299">
        <f t="shared" si="38"/>
        <v>1119930.57</v>
      </c>
      <c r="AJ91" s="299">
        <f t="shared" si="38"/>
        <v>1119930.57</v>
      </c>
      <c r="AK91" s="299">
        <f t="shared" si="38"/>
        <v>1119930.57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1119930.57</v>
      </c>
      <c r="AS91" s="299">
        <f t="shared" si="38"/>
        <v>1119930.57</v>
      </c>
      <c r="AT91" s="299">
        <f t="shared" si="38"/>
        <v>1119930.57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161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159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160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1.0309966122512238E-2</v>
      </c>
      <c r="C32" s="346">
        <f>'SL Marginal Supply Costs'!C22</f>
        <v>191.03431804025757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-48192.542732263704</v>
      </c>
      <c r="J32" s="300">
        <f t="shared" si="2"/>
        <v>-9626.0029699447769</v>
      </c>
      <c r="K32" s="300">
        <f t="shared" si="3"/>
        <v>-5230.9510156332381</v>
      </c>
      <c r="L32" s="300">
        <f t="shared" si="4"/>
        <v>-2525.7973604897829</v>
      </c>
      <c r="M32" s="352">
        <f t="shared" si="6"/>
        <v>-65575.294078331499</v>
      </c>
      <c r="N32" s="349">
        <f t="shared" si="7"/>
        <v>-212610.49805699641</v>
      </c>
      <c r="O32" s="300">
        <f t="shared" si="8"/>
        <v>-42466.928900349252</v>
      </c>
      <c r="P32" s="300">
        <f t="shared" si="9"/>
        <v>-23077.327687899196</v>
      </c>
      <c r="Q32" s="300">
        <f t="shared" si="10"/>
        <v>-11143.031771288224</v>
      </c>
      <c r="R32" s="352">
        <f t="shared" si="11"/>
        <v>-289297.78641653305</v>
      </c>
      <c r="S32" s="351">
        <f t="shared" si="12"/>
        <v>-354873.08049486455</v>
      </c>
    </row>
    <row r="33" spans="1:19" x14ac:dyDescent="0.25">
      <c r="A33" s="344">
        <f t="shared" si="5"/>
        <v>2042</v>
      </c>
      <c r="B33" s="345">
        <f>'SL Marginal Supply Costs'!B23</f>
        <v>1.0481929024551077E-2</v>
      </c>
      <c r="C33" s="346">
        <f>'SL Marginal Supply Costs'!C23</f>
        <v>194.22063459346936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-51575.115861536731</v>
      </c>
      <c r="J33" s="300">
        <f t="shared" si="2"/>
        <v>-10301.6398453288</v>
      </c>
      <c r="K33" s="300">
        <f t="shared" si="3"/>
        <v>-5598.104798000044</v>
      </c>
      <c r="L33" s="300">
        <f t="shared" si="4"/>
        <v>-2703.0798568512319</v>
      </c>
      <c r="M33" s="352">
        <f t="shared" si="6"/>
        <v>-70177.940361716799</v>
      </c>
      <c r="N33" s="349">
        <f t="shared" si="7"/>
        <v>-227533.35783894121</v>
      </c>
      <c r="O33" s="300">
        <f t="shared" si="8"/>
        <v>-45447.628494871831</v>
      </c>
      <c r="P33" s="300">
        <f t="shared" si="9"/>
        <v>-24697.095894905564</v>
      </c>
      <c r="Q33" s="300">
        <f t="shared" si="10"/>
        <v>-11925.146964039019</v>
      </c>
      <c r="R33" s="352">
        <f t="shared" si="11"/>
        <v>-309603.22919275763</v>
      </c>
      <c r="S33" s="351">
        <f t="shared" si="12"/>
        <v>-379781.16955447441</v>
      </c>
    </row>
    <row r="34" spans="1:19" x14ac:dyDescent="0.25">
      <c r="A34" s="344">
        <f t="shared" si="5"/>
        <v>2043</v>
      </c>
      <c r="B34" s="345">
        <f>'SL Marginal Supply Costs'!B24</f>
        <v>1.0655787465344888E-2</v>
      </c>
      <c r="C34" s="346">
        <f>'SL Marginal Supply Costs'!C24</f>
        <v>197.44207375999252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-55052.094459477717</v>
      </c>
      <c r="J34" s="300">
        <f t="shared" si="2"/>
        <v>-10996.133316988005</v>
      </c>
      <c r="K34" s="300">
        <f t="shared" si="3"/>
        <v>-5975.5056093512594</v>
      </c>
      <c r="L34" s="300">
        <f t="shared" si="4"/>
        <v>-2885.3101951412964</v>
      </c>
      <c r="M34" s="352">
        <f t="shared" si="6"/>
        <v>-74909.04358095827</v>
      </c>
      <c r="N34" s="349">
        <f t="shared" si="7"/>
        <v>-242872.70516387175</v>
      </c>
      <c r="O34" s="300">
        <f t="shared" si="8"/>
        <v>-48511.51752283016</v>
      </c>
      <c r="P34" s="300">
        <f t="shared" si="9"/>
        <v>-26362.070804286683</v>
      </c>
      <c r="Q34" s="300">
        <f t="shared" si="10"/>
        <v>-12729.090495306718</v>
      </c>
      <c r="R34" s="352">
        <f t="shared" si="11"/>
        <v>-330475.38398629532</v>
      </c>
      <c r="S34" s="351">
        <f t="shared" si="12"/>
        <v>-405384.42756725359</v>
      </c>
    </row>
    <row r="35" spans="1:19" x14ac:dyDescent="0.25">
      <c r="A35" s="344">
        <f t="shared" si="5"/>
        <v>2044</v>
      </c>
      <c r="B35" s="345">
        <f>'SL Marginal Supply Costs'!B25</f>
        <v>1.0831865415362883E-2</v>
      </c>
      <c r="C35" s="346">
        <f>'SL Marginal Supply Costs'!C25</f>
        <v>200.70463841868394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-58626.631007895368</v>
      </c>
      <c r="J35" s="300">
        <f t="shared" si="2"/>
        <v>-11710.113063240506</v>
      </c>
      <c r="K35" s="300">
        <f t="shared" si="3"/>
        <v>-6363.4956287250543</v>
      </c>
      <c r="L35" s="300">
        <f t="shared" si="4"/>
        <v>-3072.6535986451581</v>
      </c>
      <c r="M35" s="352">
        <f t="shared" si="6"/>
        <v>-79772.893298506096</v>
      </c>
      <c r="N35" s="349">
        <f t="shared" si="7"/>
        <v>-258642.44780028227</v>
      </c>
      <c r="O35" s="300">
        <f t="shared" si="8"/>
        <v>-51661.373928969238</v>
      </c>
      <c r="P35" s="300">
        <f t="shared" si="9"/>
        <v>-28073.762003451837</v>
      </c>
      <c r="Q35" s="300">
        <f t="shared" si="10"/>
        <v>-13555.591278797912</v>
      </c>
      <c r="R35" s="352">
        <f t="shared" si="11"/>
        <v>-351933.17501150124</v>
      </c>
      <c r="S35" s="351">
        <f t="shared" si="12"/>
        <v>-431706.06831000734</v>
      </c>
    </row>
    <row r="36" spans="1:19" x14ac:dyDescent="0.25">
      <c r="A36" s="344">
        <f t="shared" si="5"/>
        <v>2045</v>
      </c>
      <c r="B36" s="345">
        <f>'SL Marginal Supply Costs'!B26</f>
        <v>1.1009617731988598E-2</v>
      </c>
      <c r="C36" s="346">
        <f>'SL Marginal Supply Costs'!C26</f>
        <v>203.9982275714672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-62297.278974781926</v>
      </c>
      <c r="J36" s="300">
        <f t="shared" si="2"/>
        <v>-12443.290153048152</v>
      </c>
      <c r="K36" s="300">
        <f t="shared" si="3"/>
        <v>-6761.917845562406</v>
      </c>
      <c r="L36" s="300">
        <f t="shared" si="4"/>
        <v>-3265.0342538340024</v>
      </c>
      <c r="M36" s="352">
        <f t="shared" si="6"/>
        <v>-84767.521227226491</v>
      </c>
      <c r="N36" s="349">
        <f t="shared" si="7"/>
        <v>-274836.20409920404</v>
      </c>
      <c r="O36" s="300">
        <f t="shared" si="8"/>
        <v>-54895.923039481815</v>
      </c>
      <c r="P36" s="300">
        <f t="shared" si="9"/>
        <v>-29831.476810685937</v>
      </c>
      <c r="Q36" s="300">
        <f t="shared" si="10"/>
        <v>-14404.314848821299</v>
      </c>
      <c r="R36" s="352">
        <f t="shared" si="11"/>
        <v>-373967.9187981931</v>
      </c>
      <c r="S36" s="351">
        <f t="shared" si="12"/>
        <v>-458735.44002541958</v>
      </c>
    </row>
    <row r="37" spans="1:19" x14ac:dyDescent="0.25">
      <c r="A37" s="344">
        <f t="shared" si="5"/>
        <v>2046</v>
      </c>
      <c r="B37" s="345">
        <f>'SL Marginal Supply Costs'!B27</f>
        <v>1.1190286987188991E-2</v>
      </c>
      <c r="C37" s="346">
        <f>'SL Marginal Supply Costs'!C27</f>
        <v>207.34586494950725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-66072.610856607498</v>
      </c>
      <c r="J37" s="300">
        <f t="shared" si="2"/>
        <v>-13197.376861211207</v>
      </c>
      <c r="K37" s="300">
        <f t="shared" si="3"/>
        <v>-7171.7027421863995</v>
      </c>
      <c r="L37" s="300">
        <f t="shared" si="4"/>
        <v>-3462.9014499075565</v>
      </c>
      <c r="M37" s="352">
        <f t="shared" si="6"/>
        <v>-89904.591909912662</v>
      </c>
      <c r="N37" s="349">
        <f t="shared" si="7"/>
        <v>-291491.7932467761</v>
      </c>
      <c r="O37" s="300">
        <f t="shared" si="8"/>
        <v>-58222.718877821637</v>
      </c>
      <c r="P37" s="300">
        <f t="shared" si="9"/>
        <v>-31639.320224375213</v>
      </c>
      <c r="Q37" s="300">
        <f t="shared" si="10"/>
        <v>-15277.243329479692</v>
      </c>
      <c r="R37" s="352">
        <f t="shared" si="11"/>
        <v>-396631.07567845267</v>
      </c>
      <c r="S37" s="351">
        <f t="shared" si="12"/>
        <v>-486535.66758836532</v>
      </c>
    </row>
    <row r="38" spans="1:19" x14ac:dyDescent="0.25">
      <c r="A38" s="344">
        <f t="shared" si="5"/>
        <v>2047</v>
      </c>
      <c r="B38" s="345">
        <f>'SL Marginal Supply Costs'!B28</f>
        <v>1.1373921048304474E-2</v>
      </c>
      <c r="C38" s="346">
        <f>'SL Marginal Supply Costs'!C28</f>
        <v>210.74843749119191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-69955.073929175691</v>
      </c>
      <c r="J38" s="300">
        <f t="shared" si="2"/>
        <v>-13972.862007842046</v>
      </c>
      <c r="K38" s="300">
        <f t="shared" si="3"/>
        <v>-7593.1159526375841</v>
      </c>
      <c r="L38" s="300">
        <f t="shared" si="4"/>
        <v>-3666.383449920947</v>
      </c>
      <c r="M38" s="352">
        <f t="shared" si="6"/>
        <v>-95187.435339576274</v>
      </c>
      <c r="N38" s="349">
        <f t="shared" si="7"/>
        <v>-308620.01186210144</v>
      </c>
      <c r="O38" s="300">
        <f t="shared" si="8"/>
        <v>-61643.917966173634</v>
      </c>
      <c r="P38" s="300">
        <f t="shared" si="9"/>
        <v>-33498.464139224954</v>
      </c>
      <c r="Q38" s="300">
        <f t="shared" si="10"/>
        <v>-16174.942577448979</v>
      </c>
      <c r="R38" s="352">
        <f t="shared" si="11"/>
        <v>-419937.33654494898</v>
      </c>
      <c r="S38" s="351">
        <f t="shared" si="12"/>
        <v>-515124.77188452525</v>
      </c>
    </row>
    <row r="39" spans="1:19" x14ac:dyDescent="0.25">
      <c r="A39" s="344">
        <f t="shared" si="5"/>
        <v>2048</v>
      </c>
      <c r="B39" s="345">
        <f>'SL Marginal Supply Costs'!B29</f>
        <v>1.1560568568184723E-2</v>
      </c>
      <c r="C39" s="346">
        <f>'SL Marginal Supply Costs'!C29</f>
        <v>214.20684668968312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-73947.167597938722</v>
      </c>
      <c r="J39" s="300">
        <f t="shared" si="2"/>
        <v>-14770.244825455529</v>
      </c>
      <c r="K39" s="300">
        <f t="shared" si="3"/>
        <v>-8026.4287692518164</v>
      </c>
      <c r="L39" s="300">
        <f t="shared" si="4"/>
        <v>-3875.6112490725195</v>
      </c>
      <c r="M39" s="352">
        <f t="shared" si="6"/>
        <v>-100619.45244171859</v>
      </c>
      <c r="N39" s="349">
        <f t="shared" si="7"/>
        <v>-326231.88654406689</v>
      </c>
      <c r="O39" s="300">
        <f t="shared" si="8"/>
        <v>-65161.722763001599</v>
      </c>
      <c r="P39" s="300">
        <f t="shared" si="9"/>
        <v>-35410.105412578137</v>
      </c>
      <c r="Q39" s="300">
        <f t="shared" si="10"/>
        <v>-17097.990502770506</v>
      </c>
      <c r="R39" s="352">
        <f t="shared" si="11"/>
        <v>-443901.70522241719</v>
      </c>
      <c r="S39" s="351">
        <f t="shared" si="12"/>
        <v>-544521.1576641358</v>
      </c>
    </row>
    <row r="40" spans="1:19" x14ac:dyDescent="0.25">
      <c r="A40" s="344">
        <f t="shared" si="5"/>
        <v>2049</v>
      </c>
      <c r="B40" s="345">
        <f>'SL Marginal Supply Costs'!B30</f>
        <v>1.1750278998078983E-2</v>
      </c>
      <c r="C40" s="346">
        <f>'SL Marginal Supply Costs'!C30</f>
        <v>217.72200883176231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-78051.444449873205</v>
      </c>
      <c r="J40" s="300">
        <f t="shared" si="2"/>
        <v>-15590.035169071236</v>
      </c>
      <c r="K40" s="300">
        <f t="shared" si="3"/>
        <v>-8471.9182568337528</v>
      </c>
      <c r="L40" s="300">
        <f t="shared" si="4"/>
        <v>-4090.7186298332217</v>
      </c>
      <c r="M40" s="352">
        <f t="shared" si="6"/>
        <v>-106204.11650561143</v>
      </c>
      <c r="N40" s="349">
        <f t="shared" si="7"/>
        <v>-344338.6785118914</v>
      </c>
      <c r="O40" s="300">
        <f t="shared" si="8"/>
        <v>-68778.382589953704</v>
      </c>
      <c r="P40" s="300">
        <f t="shared" si="9"/>
        <v>-37375.46636811331</v>
      </c>
      <c r="Q40" s="300">
        <f t="shared" si="10"/>
        <v>-18046.977312064777</v>
      </c>
      <c r="R40" s="352">
        <f t="shared" si="11"/>
        <v>-468539.5047820232</v>
      </c>
      <c r="S40" s="351">
        <f t="shared" si="12"/>
        <v>-574743.6212876346</v>
      </c>
    </row>
    <row r="41" spans="1:19" x14ac:dyDescent="0.25">
      <c r="A41" s="344">
        <f t="shared" si="5"/>
        <v>2050</v>
      </c>
      <c r="B41" s="345">
        <f>'SL Marginal Supply Costs'!B31</f>
        <v>1.194310260073792E-2</v>
      </c>
      <c r="C41" s="346">
        <f>'SL Marginal Supply Costs'!C31</f>
        <v>221.29485524059606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-82270.511325840955</v>
      </c>
      <c r="J41" s="300">
        <f t="shared" si="2"/>
        <v>-16432.753730407319</v>
      </c>
      <c r="K41" s="300">
        <f t="shared" si="3"/>
        <v>-8929.8673690538235</v>
      </c>
      <c r="L41" s="300">
        <f t="shared" si="4"/>
        <v>-4311.8422181496126</v>
      </c>
      <c r="M41" s="352">
        <f t="shared" si="6"/>
        <v>-111944.97464345171</v>
      </c>
      <c r="N41" s="349">
        <f t="shared" si="7"/>
        <v>-362951.88833604835</v>
      </c>
      <c r="O41" s="300">
        <f t="shared" si="8"/>
        <v>-72496.194576819267</v>
      </c>
      <c r="P41" s="300">
        <f t="shared" si="9"/>
        <v>-39395.795309351874</v>
      </c>
      <c r="Q41" s="300">
        <f t="shared" si="10"/>
        <v>-19022.505756481638</v>
      </c>
      <c r="R41" s="352">
        <f t="shared" si="11"/>
        <v>-493866.38397870108</v>
      </c>
      <c r="S41" s="351">
        <f t="shared" si="12"/>
        <v>-605811.35862215282</v>
      </c>
    </row>
    <row r="42" spans="1:19" x14ac:dyDescent="0.25">
      <c r="A42" s="344">
        <f t="shared" si="5"/>
        <v>2051</v>
      </c>
      <c r="B42" s="345">
        <f>'SL Marginal Supply Costs'!B32</f>
        <v>1.213909046373046E-2</v>
      </c>
      <c r="C42" s="346">
        <f>'SL Marginal Supply Costs'!C32</f>
        <v>224.92633252248496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-86607.030413823304</v>
      </c>
      <c r="J42" s="300">
        <f t="shared" si="2"/>
        <v>-17298.93225624373</v>
      </c>
      <c r="K42" s="300">
        <f t="shared" si="3"/>
        <v>-9400.565067110907</v>
      </c>
      <c r="L42" s="300">
        <f t="shared" si="4"/>
        <v>-4539.1215407408763</v>
      </c>
      <c r="M42" s="352">
        <f t="shared" si="6"/>
        <v>-117845.64927791881</v>
      </c>
      <c r="N42" s="349">
        <f t="shared" si="7"/>
        <v>-382083.26076127525</v>
      </c>
      <c r="O42" s="300">
        <f t="shared" si="8"/>
        <v>-76317.504624879148</v>
      </c>
      <c r="P42" s="300">
        <f t="shared" si="9"/>
        <v>-41472.367043160819</v>
      </c>
      <c r="Q42" s="300">
        <f t="shared" si="10"/>
        <v>-20025.191384476835</v>
      </c>
      <c r="R42" s="352">
        <f t="shared" si="11"/>
        <v>-519898.32381379209</v>
      </c>
      <c r="S42" s="351">
        <f t="shared" si="12"/>
        <v>-637743.97309171094</v>
      </c>
    </row>
    <row r="43" spans="1:19" x14ac:dyDescent="0.25">
      <c r="A43" s="344">
        <f t="shared" si="5"/>
        <v>2052</v>
      </c>
      <c r="B43" s="345">
        <f>'SL Marginal Supply Costs'!B33</f>
        <v>1.2338294512979161E-2</v>
      </c>
      <c r="C43" s="346">
        <f>'SL Marginal Supply Costs'!C33</f>
        <v>228.61740281766168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-91063.720363425688</v>
      </c>
      <c r="J43" s="300">
        <f t="shared" si="2"/>
        <v>-18189.113771033877</v>
      </c>
      <c r="K43" s="300">
        <f t="shared" si="3"/>
        <v>-9884.3064407037109</v>
      </c>
      <c r="L43" s="300">
        <f t="shared" si="4"/>
        <v>-4772.6990835105989</v>
      </c>
      <c r="M43" s="352">
        <f t="shared" si="6"/>
        <v>-123909.83965867388</v>
      </c>
      <c r="N43" s="349">
        <f t="shared" si="7"/>
        <v>-401744.78962342051</v>
      </c>
      <c r="O43" s="300">
        <f t="shared" si="8"/>
        <v>-80244.70838899925</v>
      </c>
      <c r="P43" s="300">
        <f t="shared" si="9"/>
        <v>-43606.483413440794</v>
      </c>
      <c r="Q43" s="300">
        <f t="shared" si="10"/>
        <v>-21055.662799506641</v>
      </c>
      <c r="R43" s="352">
        <f t="shared" si="11"/>
        <v>-546651.64422536723</v>
      </c>
      <c r="S43" s="351">
        <f t="shared" si="12"/>
        <v>-670561.48388404108</v>
      </c>
    </row>
    <row r="44" spans="1:19" x14ac:dyDescent="0.25">
      <c r="A44" s="344">
        <f t="shared" si="5"/>
        <v>2053</v>
      </c>
      <c r="B44" s="345">
        <f>'SL Marginal Supply Costs'!B34</f>
        <v>1.2540767526517699E-2</v>
      </c>
      <c r="C44" s="346">
        <f>'SL Marginal Supply Costs'!C34</f>
        <v>232.36904405520491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-95643.357422055764</v>
      </c>
      <c r="J44" s="300">
        <f t="shared" si="2"/>
        <v>-19103.852803845471</v>
      </c>
      <c r="K44" s="300">
        <f t="shared" si="3"/>
        <v>-10381.392831354658</v>
      </c>
      <c r="L44" s="300">
        <f t="shared" si="4"/>
        <v>-5012.7203510944955</v>
      </c>
      <c r="M44" s="352">
        <f t="shared" si="6"/>
        <v>-130141.32340835039</v>
      </c>
      <c r="N44" s="349">
        <f t="shared" si="7"/>
        <v>-421948.72286190814</v>
      </c>
      <c r="O44" s="300">
        <f t="shared" si="8"/>
        <v>-84280.252278822823</v>
      </c>
      <c r="P44" s="300">
        <f t="shared" si="9"/>
        <v>-45799.473845192777</v>
      </c>
      <c r="Q44" s="300">
        <f t="shared" si="10"/>
        <v>-22114.56192273385</v>
      </c>
      <c r="R44" s="352">
        <f t="shared" si="11"/>
        <v>-574143.01090865768</v>
      </c>
      <c r="S44" s="351">
        <f t="shared" si="12"/>
        <v>-704284.33431700803</v>
      </c>
    </row>
    <row r="45" spans="1:19" x14ac:dyDescent="0.25">
      <c r="A45" s="344">
        <f t="shared" si="5"/>
        <v>2054</v>
      </c>
      <c r="B45" s="345">
        <f>'SL Marginal Supply Costs'!B35</f>
        <v>1.2746563148474138E-2</v>
      </c>
      <c r="C45" s="346">
        <f>'SL Marginal Supply Costs'!C35</f>
        <v>236.18225021213644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-100348.77659318685</v>
      </c>
      <c r="J45" s="300">
        <f t="shared" si="2"/>
        <v>-20043.715619712613</v>
      </c>
      <c r="K45" s="300">
        <f t="shared" si="3"/>
        <v>-10892.131958131009</v>
      </c>
      <c r="L45" s="300">
        <f t="shared" si="4"/>
        <v>-5259.3339275656172</v>
      </c>
      <c r="M45" s="352">
        <f t="shared" si="6"/>
        <v>-136543.95809859608</v>
      </c>
      <c r="N45" s="349">
        <f t="shared" si="7"/>
        <v>-442707.56762963533</v>
      </c>
      <c r="O45" s="300">
        <f t="shared" si="8"/>
        <v>-88426.634479423883</v>
      </c>
      <c r="P45" s="300">
        <f t="shared" si="9"/>
        <v>-48052.695899160426</v>
      </c>
      <c r="Q45" s="300">
        <f t="shared" si="10"/>
        <v>-23202.544260840281</v>
      </c>
      <c r="R45" s="352">
        <f t="shared" si="11"/>
        <v>-602389.44226905995</v>
      </c>
      <c r="S45" s="351">
        <f t="shared" si="12"/>
        <v>-738933.40036765602</v>
      </c>
    </row>
    <row r="46" spans="1:19" ht="15.75" thickBot="1" x14ac:dyDescent="0.3">
      <c r="A46" s="344">
        <f t="shared" si="5"/>
        <v>2055</v>
      </c>
      <c r="B46" s="345">
        <f>'SL Marginal Supply Costs'!B36</f>
        <v>1.2955735903283644E-2</v>
      </c>
      <c r="C46" s="346">
        <f>'SL Marginal Supply Costs'!C36</f>
        <v>240.05803157676993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-104579.52937840339</v>
      </c>
      <c r="J46" s="300">
        <f t="shared" si="2"/>
        <v>-20960.307773768411</v>
      </c>
      <c r="K46" s="300">
        <f t="shared" si="3"/>
        <v>-11274.381956110383</v>
      </c>
      <c r="L46" s="300">
        <f t="shared" si="4"/>
        <v>-5612.9222935611606</v>
      </c>
      <c r="M46" s="352">
        <f t="shared" si="6"/>
        <v>-142427.14140184334</v>
      </c>
      <c r="N46" s="349">
        <f t="shared" si="7"/>
        <v>-461372.33204802568</v>
      </c>
      <c r="O46" s="300">
        <f t="shared" si="8"/>
        <v>-92470.353763371779</v>
      </c>
      <c r="P46" s="300">
        <f t="shared" si="9"/>
        <v>-49739.063910580422</v>
      </c>
      <c r="Q46" s="300">
        <f t="shared" si="10"/>
        <v>-24762.466073206971</v>
      </c>
      <c r="R46" s="352">
        <f t="shared" si="11"/>
        <v>-628344.21579518495</v>
      </c>
      <c r="S46" s="351">
        <f t="shared" si="12"/>
        <v>-770771.35719702835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-2173669.8772992832</v>
      </c>
      <c r="J47" s="359">
        <f t="shared" si="13"/>
        <v>-434241.46508519794</v>
      </c>
      <c r="K47" s="359">
        <f t="shared" si="13"/>
        <v>-235859.13393782571</v>
      </c>
      <c r="L47" s="359">
        <f t="shared" si="13"/>
        <v>-114055.07211801318</v>
      </c>
      <c r="M47" s="359">
        <f t="shared" si="13"/>
        <v>-2957825.5484403195</v>
      </c>
      <c r="N47" s="359">
        <f t="shared" si="13"/>
        <v>-8336901.9165444449</v>
      </c>
      <c r="O47" s="359">
        <f t="shared" si="13"/>
        <v>-1665532.6341957692</v>
      </c>
      <c r="P47" s="359">
        <f t="shared" si="13"/>
        <v>-904570.68604640791</v>
      </c>
      <c r="Q47" s="359">
        <f t="shared" si="13"/>
        <v>-437523.25247726333</v>
      </c>
      <c r="R47" s="359">
        <f t="shared" si="13"/>
        <v>-11344528.489263887</v>
      </c>
      <c r="S47" s="360">
        <f t="shared" si="13"/>
        <v>-14302354.037704205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161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1.0309966122512238E-2</v>
      </c>
      <c r="C32" s="371">
        <f>'SL Marginal Supply Costs'!C22</f>
        <v>191.03431804025757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-83222.706378750634</v>
      </c>
      <c r="J32" s="375">
        <f t="shared" si="2"/>
        <v>-16679.875591645199</v>
      </c>
      <c r="K32" s="375">
        <f t="shared" si="3"/>
        <v>-8971.9717110241927</v>
      </c>
      <c r="L32" s="375">
        <f t="shared" si="4"/>
        <v>-4466.6732269714066</v>
      </c>
      <c r="M32" s="376">
        <f t="shared" si="6"/>
        <v>-113341.22690839144</v>
      </c>
      <c r="N32" s="374">
        <f t="shared" si="7"/>
        <v>-367152.67652793188</v>
      </c>
      <c r="O32" s="375">
        <f t="shared" si="8"/>
        <v>-73586.419309107208</v>
      </c>
      <c r="P32" s="375">
        <f t="shared" si="9"/>
        <v>-39581.546560669209</v>
      </c>
      <c r="Q32" s="375">
        <f t="shared" si="10"/>
        <v>-19705.571974488648</v>
      </c>
      <c r="R32" s="376">
        <f t="shared" si="11"/>
        <v>-500026.21437219693</v>
      </c>
      <c r="S32" s="377">
        <f t="shared" si="12"/>
        <v>-613367.44128058839</v>
      </c>
    </row>
    <row r="33" spans="1:31" x14ac:dyDescent="0.25">
      <c r="A33" s="369">
        <f t="shared" si="5"/>
        <v>2042</v>
      </c>
      <c r="B33" s="370">
        <f>'SL Marginal Supply Costs'!B23</f>
        <v>1.0481929024551077E-2</v>
      </c>
      <c r="C33" s="371">
        <f>'SL Marginal Supply Costs'!C23</f>
        <v>194.22063459346936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-84610.801929633875</v>
      </c>
      <c r="J33" s="375">
        <f t="shared" si="2"/>
        <v>-16958.084053079714</v>
      </c>
      <c r="K33" s="375">
        <f t="shared" si="3"/>
        <v>-9121.6178179177168</v>
      </c>
      <c r="L33" s="375">
        <f t="shared" si="4"/>
        <v>-4541.1741595100693</v>
      </c>
      <c r="M33" s="376">
        <f t="shared" si="6"/>
        <v>-115231.67796014139</v>
      </c>
      <c r="N33" s="374">
        <f t="shared" si="7"/>
        <v>-373276.52203788061</v>
      </c>
      <c r="O33" s="375">
        <f t="shared" si="8"/>
        <v>-74813.788445404396</v>
      </c>
      <c r="P33" s="375">
        <f t="shared" si="9"/>
        <v>-40241.738605228478</v>
      </c>
      <c r="Q33" s="375">
        <f t="shared" si="10"/>
        <v>-20034.246899585552</v>
      </c>
      <c r="R33" s="376">
        <f t="shared" si="11"/>
        <v>-508366.29598809901</v>
      </c>
      <c r="S33" s="377">
        <f t="shared" si="12"/>
        <v>-623597.9739482404</v>
      </c>
    </row>
    <row r="34" spans="1:31" x14ac:dyDescent="0.25">
      <c r="A34" s="369">
        <f t="shared" si="5"/>
        <v>2043</v>
      </c>
      <c r="B34" s="370">
        <f>'SL Marginal Supply Costs'!B24</f>
        <v>1.0655787465344888E-2</v>
      </c>
      <c r="C34" s="371">
        <f>'SL Marginal Supply Costs'!C24</f>
        <v>197.44207375999252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-86014.19839066171</v>
      </c>
      <c r="J34" s="375">
        <f t="shared" si="2"/>
        <v>-17239.359192933571</v>
      </c>
      <c r="K34" s="375">
        <f t="shared" si="3"/>
        <v>-9272.9134666123155</v>
      </c>
      <c r="L34" s="375">
        <f t="shared" si="4"/>
        <v>-4616.4963122260742</v>
      </c>
      <c r="M34" s="376">
        <f t="shared" si="6"/>
        <v>-117142.96736243367</v>
      </c>
      <c r="N34" s="374">
        <f t="shared" si="7"/>
        <v>-379467.87040080485</v>
      </c>
      <c r="O34" s="375">
        <f t="shared" si="8"/>
        <v>-76054.686812349115</v>
      </c>
      <c r="P34" s="375">
        <f t="shared" si="9"/>
        <v>-40909.207914775412</v>
      </c>
      <c r="Q34" s="375">
        <f t="shared" si="10"/>
        <v>-20366.544792490749</v>
      </c>
      <c r="R34" s="376">
        <f t="shared" si="11"/>
        <v>-516798.30992042017</v>
      </c>
      <c r="S34" s="377">
        <f t="shared" si="12"/>
        <v>-633941.27728285384</v>
      </c>
    </row>
    <row r="35" spans="1:31" x14ac:dyDescent="0.25">
      <c r="A35" s="369">
        <f t="shared" si="5"/>
        <v>2044</v>
      </c>
      <c r="B35" s="370">
        <f>'SL Marginal Supply Costs'!B25</f>
        <v>1.0831865415362883E-2</v>
      </c>
      <c r="C35" s="371">
        <f>'SL Marginal Supply Costs'!C25</f>
        <v>200.70463841868394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-87435.510872195766</v>
      </c>
      <c r="J35" s="375">
        <f t="shared" si="2"/>
        <v>-17524.225143590687</v>
      </c>
      <c r="K35" s="375">
        <f t="shared" si="3"/>
        <v>-9426.1405837264174</v>
      </c>
      <c r="L35" s="375">
        <f t="shared" si="4"/>
        <v>-4692.78004156715</v>
      </c>
      <c r="M35" s="376">
        <f t="shared" si="6"/>
        <v>-119078.65664108002</v>
      </c>
      <c r="N35" s="374">
        <f t="shared" si="7"/>
        <v>-385738.25866963703</v>
      </c>
      <c r="O35" s="375">
        <f t="shared" si="8"/>
        <v>-77311.426718877046</v>
      </c>
      <c r="P35" s="375">
        <f t="shared" si="9"/>
        <v>-41585.198261797639</v>
      </c>
      <c r="Q35" s="375">
        <f t="shared" si="10"/>
        <v>-20703.084862164087</v>
      </c>
      <c r="R35" s="376">
        <f t="shared" si="11"/>
        <v>-525337.96851247584</v>
      </c>
      <c r="S35" s="377">
        <f t="shared" si="12"/>
        <v>-644416.62515355588</v>
      </c>
    </row>
    <row r="36" spans="1:31" x14ac:dyDescent="0.25">
      <c r="A36" s="369">
        <f t="shared" si="5"/>
        <v>2045</v>
      </c>
      <c r="B36" s="370">
        <f>'SL Marginal Supply Costs'!B26</f>
        <v>1.1009617731988598E-2</v>
      </c>
      <c r="C36" s="371">
        <f>'SL Marginal Supply Costs'!C26</f>
        <v>203.9982275714672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-88870.338948146804</v>
      </c>
      <c r="J36" s="375">
        <f t="shared" si="2"/>
        <v>-17811.799951520432</v>
      </c>
      <c r="K36" s="375">
        <f t="shared" si="3"/>
        <v>-9580.8247735078603</v>
      </c>
      <c r="L36" s="375">
        <f t="shared" si="4"/>
        <v>-4769.7891708183688</v>
      </c>
      <c r="M36" s="376">
        <f t="shared" si="6"/>
        <v>-121032.75284399347</v>
      </c>
      <c r="N36" s="374">
        <f t="shared" si="7"/>
        <v>-392068.27353415423</v>
      </c>
      <c r="O36" s="375">
        <f t="shared" si="8"/>
        <v>-78580.117260529165</v>
      </c>
      <c r="P36" s="375">
        <f t="shared" si="9"/>
        <v>-42267.616759897719</v>
      </c>
      <c r="Q36" s="375">
        <f t="shared" si="10"/>
        <v>-21042.825170451986</v>
      </c>
      <c r="R36" s="376">
        <f t="shared" si="11"/>
        <v>-533958.83272503305</v>
      </c>
      <c r="S36" s="377">
        <f t="shared" si="12"/>
        <v>-654991.58556902653</v>
      </c>
    </row>
    <row r="37" spans="1:31" x14ac:dyDescent="0.25">
      <c r="A37" s="369">
        <f t="shared" si="5"/>
        <v>2046</v>
      </c>
      <c r="B37" s="370">
        <f>'SL Marginal Supply Costs'!B27</f>
        <v>1.1190286987188991E-2</v>
      </c>
      <c r="C37" s="371">
        <f>'SL Marginal Supply Costs'!C27</f>
        <v>207.34586494950725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-90328.712738956718</v>
      </c>
      <c r="J37" s="375">
        <f t="shared" si="2"/>
        <v>-18104.093899353837</v>
      </c>
      <c r="K37" s="375">
        <f t="shared" si="3"/>
        <v>-9738.0473509099629</v>
      </c>
      <c r="L37" s="375">
        <f t="shared" si="4"/>
        <v>-4848.062029870579</v>
      </c>
      <c r="M37" s="376">
        <f t="shared" si="6"/>
        <v>-123018.91601909109</v>
      </c>
      <c r="N37" s="374">
        <f t="shared" si="7"/>
        <v>-398502.16476375697</v>
      </c>
      <c r="O37" s="375">
        <f t="shared" si="8"/>
        <v>-79869.627178550189</v>
      </c>
      <c r="P37" s="375">
        <f t="shared" si="9"/>
        <v>-42961.233834078106</v>
      </c>
      <c r="Q37" s="375">
        <f t="shared" si="10"/>
        <v>-21388.140661271573</v>
      </c>
      <c r="R37" s="376">
        <f t="shared" si="11"/>
        <v>-542721.16643765685</v>
      </c>
      <c r="S37" s="377">
        <f t="shared" si="12"/>
        <v>-665740.082456748</v>
      </c>
    </row>
    <row r="38" spans="1:31" x14ac:dyDescent="0.25">
      <c r="A38" s="369">
        <f t="shared" si="5"/>
        <v>2047</v>
      </c>
      <c r="B38" s="370">
        <f>'SL Marginal Supply Costs'!B28</f>
        <v>1.1373921048304474E-2</v>
      </c>
      <c r="C38" s="371">
        <f>'SL Marginal Supply Costs'!C28</f>
        <v>210.74843749119191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-91811.018632860796</v>
      </c>
      <c r="J38" s="375">
        <f t="shared" si="2"/>
        <v>-18401.184428788911</v>
      </c>
      <c r="K38" s="375">
        <f t="shared" si="3"/>
        <v>-9897.8499712028733</v>
      </c>
      <c r="L38" s="375">
        <f t="shared" si="4"/>
        <v>-4927.6193566937527</v>
      </c>
      <c r="M38" s="376">
        <f t="shared" si="6"/>
        <v>-125037.67238954634</v>
      </c>
      <c r="N38" s="374">
        <f t="shared" si="7"/>
        <v>-405041.63698307157</v>
      </c>
      <c r="O38" s="375">
        <f t="shared" si="8"/>
        <v>-81180.29812160712</v>
      </c>
      <c r="P38" s="375">
        <f t="shared" si="9"/>
        <v>-43666.233254424995</v>
      </c>
      <c r="Q38" s="375">
        <f t="shared" si="10"/>
        <v>-21739.122824091428</v>
      </c>
      <c r="R38" s="376">
        <f t="shared" si="11"/>
        <v>-551627.29118319508</v>
      </c>
      <c r="S38" s="377">
        <f t="shared" si="12"/>
        <v>-676664.96357274137</v>
      </c>
    </row>
    <row r="39" spans="1:31" x14ac:dyDescent="0.25">
      <c r="A39" s="369">
        <f t="shared" si="5"/>
        <v>2048</v>
      </c>
      <c r="B39" s="370">
        <f>'SL Marginal Supply Costs'!B29</f>
        <v>1.1560568568184723E-2</v>
      </c>
      <c r="C39" s="371">
        <f>'SL Marginal Supply Costs'!C29</f>
        <v>214.20684668968312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-93317.649358775452</v>
      </c>
      <c r="J39" s="375">
        <f t="shared" si="2"/>
        <v>-18703.150252351974</v>
      </c>
      <c r="K39" s="375">
        <f t="shared" si="3"/>
        <v>-10060.274973225129</v>
      </c>
      <c r="L39" s="375">
        <f t="shared" si="4"/>
        <v>-5008.4822295706408</v>
      </c>
      <c r="M39" s="376">
        <f t="shared" si="6"/>
        <v>-127089.55681392319</v>
      </c>
      <c r="N39" s="374">
        <f t="shared" si="7"/>
        <v>-411688.42278983578</v>
      </c>
      <c r="O39" s="375">
        <f t="shared" si="8"/>
        <v>-82512.47734486594</v>
      </c>
      <c r="P39" s="375">
        <f t="shared" si="9"/>
        <v>-44382.801806715586</v>
      </c>
      <c r="Q39" s="375">
        <f t="shared" si="10"/>
        <v>-22095.864649734194</v>
      </c>
      <c r="R39" s="376">
        <f t="shared" si="11"/>
        <v>-560679.56659115152</v>
      </c>
      <c r="S39" s="377">
        <f t="shared" si="12"/>
        <v>-687769.1234050747</v>
      </c>
    </row>
    <row r="40" spans="1:31" x14ac:dyDescent="0.25">
      <c r="A40" s="369">
        <f t="shared" si="5"/>
        <v>2049</v>
      </c>
      <c r="B40" s="370">
        <f>'SL Marginal Supply Costs'!B30</f>
        <v>1.1750278998078983E-2</v>
      </c>
      <c r="C40" s="371">
        <f>'SL Marginal Supply Costs'!C30</f>
        <v>217.72200883176231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-94849.004090349452</v>
      </c>
      <c r="J40" s="375">
        <f t="shared" si="2"/>
        <v>-19010.071374252107</v>
      </c>
      <c r="K40" s="375">
        <f t="shared" si="3"/>
        <v>-10225.365390601088</v>
      </c>
      <c r="L40" s="375">
        <f t="shared" si="4"/>
        <v>-5090.6720726813419</v>
      </c>
      <c r="M40" s="376">
        <f t="shared" si="6"/>
        <v>-129175.11292788398</v>
      </c>
      <c r="N40" s="374">
        <f t="shared" si="7"/>
        <v>-418444.28321394062</v>
      </c>
      <c r="O40" s="375">
        <f t="shared" si="8"/>
        <v>-83866.517801994836</v>
      </c>
      <c r="P40" s="375">
        <f t="shared" si="9"/>
        <v>-45111.12934190582</v>
      </c>
      <c r="Q40" s="375">
        <f t="shared" si="10"/>
        <v>-22458.460655013947</v>
      </c>
      <c r="R40" s="376">
        <f t="shared" si="11"/>
        <v>-569880.39101285522</v>
      </c>
      <c r="S40" s="377">
        <f t="shared" si="12"/>
        <v>-699055.5039407392</v>
      </c>
    </row>
    <row r="41" spans="1:31" x14ac:dyDescent="0.25">
      <c r="A41" s="369">
        <f t="shared" si="5"/>
        <v>2050</v>
      </c>
      <c r="B41" s="370">
        <f>'SL Marginal Supply Costs'!B31</f>
        <v>1.194310260073792E-2</v>
      </c>
      <c r="C41" s="371">
        <f>'SL Marginal Supply Costs'!C31</f>
        <v>221.29485524059606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-96405.488551722941</v>
      </c>
      <c r="J41" s="375">
        <f t="shared" si="2"/>
        <v>-19322.029111577838</v>
      </c>
      <c r="K41" s="375">
        <f t="shared" si="3"/>
        <v>-10393.164963142475</v>
      </c>
      <c r="L41" s="375">
        <f t="shared" si="4"/>
        <v>-5174.2106617795353</v>
      </c>
      <c r="M41" s="376">
        <f t="shared" si="6"/>
        <v>-131294.89328822278</v>
      </c>
      <c r="N41" s="374">
        <f t="shared" si="7"/>
        <v>-425311.00818400638</v>
      </c>
      <c r="O41" s="375">
        <f t="shared" si="8"/>
        <v>-85242.778238677594</v>
      </c>
      <c r="P41" s="375">
        <f t="shared" si="9"/>
        <v>-45851.408826430539</v>
      </c>
      <c r="Q41" s="375">
        <f t="shared" si="10"/>
        <v>-22827.006907777966</v>
      </c>
      <c r="R41" s="376">
        <f t="shared" si="11"/>
        <v>-579232.20215689251</v>
      </c>
      <c r="S41" s="377">
        <f t="shared" si="12"/>
        <v>-710527.09544511535</v>
      </c>
    </row>
    <row r="42" spans="1:31" x14ac:dyDescent="0.25">
      <c r="A42" s="369">
        <f t="shared" si="5"/>
        <v>2051</v>
      </c>
      <c r="B42" s="370">
        <f>'SL Marginal Supply Costs'!B32</f>
        <v>1.213909046373046E-2</v>
      </c>
      <c r="C42" s="371">
        <f>'SL Marginal Supply Costs'!C32</f>
        <v>224.92633252248496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-97987.515125021964</v>
      </c>
      <c r="J42" s="375">
        <f t="shared" si="2"/>
        <v>-19639.106115841689</v>
      </c>
      <c r="K42" s="375">
        <f t="shared" si="3"/>
        <v>-10563.718148437007</v>
      </c>
      <c r="L42" s="375">
        <f t="shared" si="4"/>
        <v>-5259.1201299618424</v>
      </c>
      <c r="M42" s="376">
        <f t="shared" si="6"/>
        <v>-133449.45951926251</v>
      </c>
      <c r="N42" s="374">
        <f t="shared" si="7"/>
        <v>-432290.41700161429</v>
      </c>
      <c r="O42" s="375">
        <f t="shared" si="8"/>
        <v>-86641.623287661205</v>
      </c>
      <c r="P42" s="375">
        <f t="shared" si="9"/>
        <v>-46603.836393328791</v>
      </c>
      <c r="Q42" s="375">
        <f t="shared" si="10"/>
        <v>-23201.601052359369</v>
      </c>
      <c r="R42" s="376">
        <f t="shared" si="11"/>
        <v>-588737.47773496353</v>
      </c>
      <c r="S42" s="377">
        <f t="shared" si="12"/>
        <v>-722186.93725422607</v>
      </c>
    </row>
    <row r="43" spans="1:31" x14ac:dyDescent="0.25">
      <c r="A43" s="369">
        <f t="shared" si="5"/>
        <v>2052</v>
      </c>
      <c r="B43" s="370">
        <f>'SL Marginal Supply Costs'!B33</f>
        <v>1.2338294512979161E-2</v>
      </c>
      <c r="C43" s="371">
        <f>'SL Marginal Supply Costs'!C33</f>
        <v>228.61740281766168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-99595.502959616628</v>
      </c>
      <c r="J43" s="375">
        <f t="shared" si="2"/>
        <v>-19961.386394878209</v>
      </c>
      <c r="K43" s="375">
        <f t="shared" si="3"/>
        <v>-10737.070133627167</v>
      </c>
      <c r="L43" s="375">
        <f t="shared" si="4"/>
        <v>-5345.4229735318713</v>
      </c>
      <c r="M43" s="376">
        <f t="shared" si="6"/>
        <v>-135639.38246165388</v>
      </c>
      <c r="N43" s="374">
        <f t="shared" si="7"/>
        <v>-439384.35882332036</v>
      </c>
      <c r="O43" s="375">
        <f t="shared" si="8"/>
        <v>-88063.423565363279</v>
      </c>
      <c r="P43" s="375">
        <f t="shared" si="9"/>
        <v>-47368.61139420823</v>
      </c>
      <c r="Q43" s="375">
        <f t="shared" si="10"/>
        <v>-23582.34233544744</v>
      </c>
      <c r="R43" s="376">
        <f t="shared" si="11"/>
        <v>-598398.73611833935</v>
      </c>
      <c r="S43" s="377">
        <f t="shared" si="12"/>
        <v>-734038.11857999326</v>
      </c>
    </row>
    <row r="44" spans="1:31" x14ac:dyDescent="0.25">
      <c r="A44" s="369">
        <f t="shared" si="5"/>
        <v>2053</v>
      </c>
      <c r="B44" s="370">
        <f>'SL Marginal Supply Costs'!B34</f>
        <v>1.2540767526517699E-2</v>
      </c>
      <c r="C44" s="371">
        <f>'SL Marginal Supply Costs'!C34</f>
        <v>232.36904405520491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-101229.87808317256</v>
      </c>
      <c r="J44" s="375">
        <f t="shared" si="2"/>
        <v>-20288.955335101393</v>
      </c>
      <c r="K44" s="375">
        <f t="shared" si="3"/>
        <v>-10913.266847382316</v>
      </c>
      <c r="L44" s="375">
        <f t="shared" si="4"/>
        <v>-5433.1420579604855</v>
      </c>
      <c r="M44" s="376">
        <f t="shared" si="6"/>
        <v>-137865.24232361675</v>
      </c>
      <c r="N44" s="374">
        <f t="shared" si="7"/>
        <v>-446594.71315057942</v>
      </c>
      <c r="O44" s="375">
        <f t="shared" si="8"/>
        <v>-89508.555770064922</v>
      </c>
      <c r="P44" s="375">
        <f t="shared" si="9"/>
        <v>-48145.936452062233</v>
      </c>
      <c r="Q44" s="375">
        <f t="shared" si="10"/>
        <v>-23969.331632382498</v>
      </c>
      <c r="R44" s="376">
        <f t="shared" si="11"/>
        <v>-608218.53700508899</v>
      </c>
      <c r="S44" s="377">
        <f t="shared" si="12"/>
        <v>-746083.77932870574</v>
      </c>
    </row>
    <row r="45" spans="1:31" x14ac:dyDescent="0.25">
      <c r="A45" s="369">
        <f t="shared" si="5"/>
        <v>2054</v>
      </c>
      <c r="B45" s="370">
        <f>'SL Marginal Supply Costs'!B35</f>
        <v>1.2746563148474138E-2</v>
      </c>
      <c r="C45" s="371">
        <f>'SL Marginal Supply Costs'!C35</f>
        <v>236.18225021213644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-102891.07351452475</v>
      </c>
      <c r="J45" s="375">
        <f t="shared" si="2"/>
        <v>-20621.899724127401</v>
      </c>
      <c r="K45" s="375">
        <f t="shared" si="3"/>
        <v>-11092.35497206724</v>
      </c>
      <c r="L45" s="375">
        <f t="shared" si="4"/>
        <v>-5522.3006239438982</v>
      </c>
      <c r="M45" s="376">
        <f t="shared" si="6"/>
        <v>-140127.62883466331</v>
      </c>
      <c r="N45" s="374">
        <f t="shared" si="7"/>
        <v>-453923.39032770926</v>
      </c>
      <c r="O45" s="375">
        <f t="shared" si="8"/>
        <v>-90977.402781714947</v>
      </c>
      <c r="P45" s="375">
        <f t="shared" si="9"/>
        <v>-48936.017514953819</v>
      </c>
      <c r="Q45" s="375">
        <f t="shared" si="10"/>
        <v>-24362.671473882299</v>
      </c>
      <c r="R45" s="376">
        <f t="shared" si="11"/>
        <v>-618199.48209826031</v>
      </c>
      <c r="S45" s="377">
        <f t="shared" si="12"/>
        <v>-758327.11093292362</v>
      </c>
    </row>
    <row r="46" spans="1:31" ht="15.75" thickBot="1" x14ac:dyDescent="0.3">
      <c r="A46" s="369">
        <f t="shared" si="5"/>
        <v>2055</v>
      </c>
      <c r="B46" s="370">
        <f>'SL Marginal Supply Costs'!B36</f>
        <v>1.2955735903283644E-2</v>
      </c>
      <c r="C46" s="371">
        <f>'SL Marginal Supply Costs'!C36</f>
        <v>240.05803157676993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-104579.52937840339</v>
      </c>
      <c r="J46" s="375">
        <f t="shared" si="2"/>
        <v>-20960.307773768411</v>
      </c>
      <c r="K46" s="375">
        <f t="shared" si="3"/>
        <v>-11274.381956110383</v>
      </c>
      <c r="L46" s="375">
        <f t="shared" si="4"/>
        <v>-5612.9222935611606</v>
      </c>
      <c r="M46" s="376">
        <f t="shared" si="6"/>
        <v>-142427.14140184334</v>
      </c>
      <c r="N46" s="374">
        <f t="shared" si="7"/>
        <v>-461372.33204802568</v>
      </c>
      <c r="O46" s="375">
        <f t="shared" si="8"/>
        <v>-92470.353763371779</v>
      </c>
      <c r="P46" s="375">
        <f t="shared" si="9"/>
        <v>-49739.063910580422</v>
      </c>
      <c r="Q46" s="375">
        <f t="shared" si="10"/>
        <v>-24762.466073206971</v>
      </c>
      <c r="R46" s="376">
        <f t="shared" si="11"/>
        <v>-628344.21579518495</v>
      </c>
      <c r="S46" s="377">
        <f t="shared" si="12"/>
        <v>-770771.35719702835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-4957029.8307293337</v>
      </c>
      <c r="J47" s="382">
        <f t="shared" si="13"/>
        <v>-993510.59919088206</v>
      </c>
      <c r="K47" s="382">
        <f t="shared" si="13"/>
        <v>-534401.40734671324</v>
      </c>
      <c r="L47" s="382">
        <f t="shared" si="13"/>
        <v>-266050.37727865489</v>
      </c>
      <c r="M47" s="382">
        <f t="shared" si="13"/>
        <v>-6750992.2145455852</v>
      </c>
      <c r="N47" s="382">
        <f t="shared" si="13"/>
        <v>-16757640.355656268</v>
      </c>
      <c r="O47" s="382">
        <f t="shared" si="13"/>
        <v>-3358642.9534001383</v>
      </c>
      <c r="P47" s="382">
        <f t="shared" si="13"/>
        <v>-1806587.1894410572</v>
      </c>
      <c r="Q47" s="382">
        <f t="shared" si="13"/>
        <v>-899404.82328434859</v>
      </c>
      <c r="R47" s="382">
        <f t="shared" si="13"/>
        <v>-22822275.321781818</v>
      </c>
      <c r="S47" s="383">
        <f t="shared" si="13"/>
        <v>-29573267.536327403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162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1.0309966122512238E-2</v>
      </c>
      <c r="C22" s="404">
        <f>IF(INPUTS!$B$5="yes", $C$21*'Inflation Index'!E26*0.5, $C$21*'Inflation Index'!E26)</f>
        <v>191.03431804025757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1.0481929024551077E-2</v>
      </c>
      <c r="C23" s="404">
        <f>IF(INPUTS!$B$5="yes", $C$21*'Inflation Index'!E27*0.5, $C$21*'Inflation Index'!E27)</f>
        <v>194.22063459346936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1.0655787465344888E-2</v>
      </c>
      <c r="C24" s="404">
        <f>IF(INPUTS!$B$5="yes", $C$21*'Inflation Index'!E28*0.5, $C$21*'Inflation Index'!E28)</f>
        <v>197.44207375999252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1.0831865415362883E-2</v>
      </c>
      <c r="C25" s="404">
        <f>IF(INPUTS!$B$5="yes", $C$21*'Inflation Index'!E29*0.5, $C$21*'Inflation Index'!E29)</f>
        <v>200.70463841868394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1.1009617731988598E-2</v>
      </c>
      <c r="C26" s="404">
        <f>IF(INPUTS!$B$5="yes", $C$21*'Inflation Index'!E30*0.5, $C$21*'Inflation Index'!E30)</f>
        <v>203.9982275714672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1.1190286987188991E-2</v>
      </c>
      <c r="C27" s="404">
        <f>IF(INPUTS!$B$5="yes", $C$21*'Inflation Index'!E31*0.5, $C$21*'Inflation Index'!E31)</f>
        <v>207.34586494950725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1.1373921048304474E-2</v>
      </c>
      <c r="C28" s="404">
        <f>IF(INPUTS!$B$5="yes", $C$21*'Inflation Index'!E32*0.5, $C$21*'Inflation Index'!E32)</f>
        <v>210.74843749119191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1.1560568568184723E-2</v>
      </c>
      <c r="C29" s="404">
        <f>IF(INPUTS!$B$5="yes", $C$21*'Inflation Index'!E33*0.5, $C$21*'Inflation Index'!E33)</f>
        <v>214.20684668968312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1.1750278998078983E-2</v>
      </c>
      <c r="C30" s="404">
        <f>IF(INPUTS!$B$5="yes", $C$21*'Inflation Index'!E34*0.5, $C$21*'Inflation Index'!E34)</f>
        <v>217.72200883176231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1.194310260073792E-2</v>
      </c>
      <c r="C31" s="404">
        <f>IF(INPUTS!$B$5="yes", $C$21*'Inflation Index'!E35*0.5, $C$21*'Inflation Index'!E35)</f>
        <v>221.29485524059606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1.213909046373046E-2</v>
      </c>
      <c r="C32" s="404">
        <f>IF(INPUTS!$B$5="yes", $C$21*'Inflation Index'!E36*0.5, $C$21*'Inflation Index'!E36)</f>
        <v>224.92633252248496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1.2338294512979161E-2</v>
      </c>
      <c r="C33" s="404">
        <f>IF(INPUTS!$B$5="yes", $C$21*'Inflation Index'!E37*0.5, $C$21*'Inflation Index'!E37)</f>
        <v>228.61740281766168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1.2540767526517699E-2</v>
      </c>
      <c r="C34" s="404">
        <f>IF(INPUTS!$B$5="yes", $C$21*'Inflation Index'!E38*0.5, $C$21*'Inflation Index'!E38)</f>
        <v>232.36904405520491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1.2746563148474138E-2</v>
      </c>
      <c r="C35" s="404">
        <f>IF(INPUTS!$B$5="yes", $C$21*'Inflation Index'!E39*0.5, $C$21*'Inflation Index'!E39)</f>
        <v>236.18225021213644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1.2955735903283644E-2</v>
      </c>
      <c r="C36" s="406">
        <f>IF(INPUTS!$B$5="yes", $C$21*'Inflation Index'!E40*0.5, $C$21*'Inflation Index'!E40)</f>
        <v>240.05803157676993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48EF-AF2C-40DF-9660-D3D79271778C}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326174.18335999997</v>
      </c>
      <c r="D4" s="411">
        <v>1231773.2788000002</v>
      </c>
      <c r="E4" s="412">
        <v>4127999.64855712</v>
      </c>
      <c r="F4" s="412">
        <v>2676499.794768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329403.63071999996</v>
      </c>
      <c r="D5" s="411">
        <v>1183919.2036000001</v>
      </c>
      <c r="E5" s="412">
        <v>4127999.64855712</v>
      </c>
      <c r="F5" s="412">
        <v>2702999.7927359999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332633.07807999995</v>
      </c>
      <c r="D6" s="411">
        <v>1136299.7072000001</v>
      </c>
      <c r="E6" s="412">
        <v>4127999.64855712</v>
      </c>
      <c r="F6" s="412">
        <v>2729499.7907040003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335862.52544</v>
      </c>
      <c r="D7" s="411">
        <v>1088680.2108</v>
      </c>
      <c r="E7" s="412">
        <v>0</v>
      </c>
      <c r="F7" s="412">
        <v>105999.991872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339091.97279999999</v>
      </c>
      <c r="D8" s="411">
        <v>1040826.1356</v>
      </c>
      <c r="E8" s="412">
        <v>0</v>
      </c>
      <c r="F8" s="412">
        <v>105999.991872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342321.42015999998</v>
      </c>
      <c r="D9" s="411">
        <v>993206.63919999998</v>
      </c>
      <c r="E9" s="412">
        <v>0</v>
      </c>
      <c r="F9" s="412">
        <v>105999.991872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345550.86751999997</v>
      </c>
      <c r="D10" s="411">
        <v>945587.14280000003</v>
      </c>
      <c r="E10" s="412">
        <v>0</v>
      </c>
      <c r="F10" s="412">
        <v>105999.991872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348780.31487999996</v>
      </c>
      <c r="D11" s="411">
        <v>897733.06759999995</v>
      </c>
      <c r="E11" s="412">
        <v>0</v>
      </c>
      <c r="F11" s="412">
        <v>105999.991872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352009.76223999995</v>
      </c>
      <c r="D12" s="411">
        <v>850113.57120000001</v>
      </c>
      <c r="E12" s="412">
        <v>0</v>
      </c>
      <c r="F12" s="412">
        <v>105999.991872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355239.20959999994</v>
      </c>
      <c r="D13" s="411">
        <v>940354.07480000006</v>
      </c>
      <c r="E13" s="412">
        <v>0</v>
      </c>
      <c r="F13" s="412">
        <v>105999.991872</v>
      </c>
      <c r="G13" s="412">
        <v>1119930.57</v>
      </c>
    </row>
    <row r="14" spans="1:7" x14ac:dyDescent="0.25">
      <c r="A14" s="410">
        <f t="shared" si="0"/>
        <v>2034</v>
      </c>
      <c r="B14" s="411">
        <v>514629.13522281795</v>
      </c>
      <c r="C14" s="411">
        <v>358468.65695999999</v>
      </c>
      <c r="D14" s="411">
        <v>892499.9996000001</v>
      </c>
      <c r="E14" s="412">
        <v>10596.600547274487</v>
      </c>
      <c r="F14" s="412">
        <v>105999.991872</v>
      </c>
      <c r="G14" s="412">
        <v>1119930.57</v>
      </c>
    </row>
    <row r="15" spans="1:7" x14ac:dyDescent="0.25">
      <c r="A15" s="410">
        <f t="shared" si="0"/>
        <v>2035</v>
      </c>
      <c r="B15" s="411">
        <v>515920.52156563592</v>
      </c>
      <c r="C15" s="411">
        <v>361698.10431999998</v>
      </c>
      <c r="D15" s="411">
        <v>844880.50320000004</v>
      </c>
      <c r="E15" s="412">
        <v>21193.201094548975</v>
      </c>
      <c r="F15" s="412">
        <v>105999.991872</v>
      </c>
      <c r="G15" s="412">
        <v>1119930.57</v>
      </c>
    </row>
    <row r="16" spans="1:7" x14ac:dyDescent="0.25">
      <c r="A16" s="410">
        <f t="shared" si="0"/>
        <v>2036</v>
      </c>
      <c r="B16" s="411">
        <v>517211.9079084539</v>
      </c>
      <c r="C16" s="411">
        <v>364927.55167999998</v>
      </c>
      <c r="D16" s="411">
        <v>797261.00679999997</v>
      </c>
      <c r="E16" s="412">
        <v>31789.801641823462</v>
      </c>
      <c r="F16" s="412">
        <v>105999.991872</v>
      </c>
      <c r="G16" s="412">
        <v>1119930.57</v>
      </c>
    </row>
    <row r="17" spans="1:7" x14ac:dyDescent="0.25">
      <c r="A17" s="410">
        <f t="shared" si="0"/>
        <v>2037</v>
      </c>
      <c r="B17" s="411">
        <v>518503.29425127187</v>
      </c>
      <c r="C17" s="411">
        <v>368156.99903999997</v>
      </c>
      <c r="D17" s="411">
        <v>749406.93160000001</v>
      </c>
      <c r="E17" s="412">
        <v>42386.402189097949</v>
      </c>
      <c r="F17" s="412">
        <v>105999.991872</v>
      </c>
      <c r="G17" s="412">
        <v>0</v>
      </c>
    </row>
    <row r="18" spans="1:7" x14ac:dyDescent="0.25">
      <c r="A18" s="410">
        <f t="shared" si="0"/>
        <v>2038</v>
      </c>
      <c r="B18" s="411">
        <v>519794.68059408991</v>
      </c>
      <c r="C18" s="411">
        <v>371386.44639999996</v>
      </c>
      <c r="D18" s="411">
        <v>701787.43520000007</v>
      </c>
      <c r="E18" s="412">
        <v>42386.402189097949</v>
      </c>
      <c r="F18" s="412">
        <v>105999.991872</v>
      </c>
      <c r="G18" s="412">
        <v>0</v>
      </c>
    </row>
    <row r="19" spans="1:7" x14ac:dyDescent="0.25">
      <c r="A19" s="410">
        <f t="shared" si="0"/>
        <v>2039</v>
      </c>
      <c r="B19" s="411">
        <v>521117.85490842338</v>
      </c>
      <c r="C19" s="411">
        <v>374615.89375999995</v>
      </c>
      <c r="D19" s="411">
        <v>654167.9388</v>
      </c>
      <c r="E19" s="412">
        <v>42647.241587184704</v>
      </c>
      <c r="F19" s="412">
        <v>105999.991872</v>
      </c>
      <c r="G19" s="412">
        <v>0</v>
      </c>
    </row>
    <row r="20" spans="1:7" x14ac:dyDescent="0.25">
      <c r="A20" s="410">
        <f t="shared" si="0"/>
        <v>2040</v>
      </c>
      <c r="B20" s="411">
        <v>522441.02922275686</v>
      </c>
      <c r="C20" s="411">
        <v>377845.34111999994</v>
      </c>
      <c r="D20" s="411">
        <v>606313.86360000004</v>
      </c>
      <c r="E20" s="412">
        <v>42908.080985271459</v>
      </c>
      <c r="F20" s="412">
        <v>105999.991872</v>
      </c>
      <c r="G20" s="412">
        <v>0</v>
      </c>
    </row>
    <row r="21" spans="1:7" x14ac:dyDescent="0.25">
      <c r="A21" s="410">
        <f t="shared" si="0"/>
        <v>2041</v>
      </c>
      <c r="B21" s="411">
        <v>523764.20353709039</v>
      </c>
      <c r="C21" s="411">
        <v>381074.78847999999</v>
      </c>
      <c r="D21" s="411">
        <v>558694.36719999998</v>
      </c>
      <c r="E21" s="412">
        <v>43168.920383358214</v>
      </c>
      <c r="F21" s="412">
        <v>105999.991872</v>
      </c>
      <c r="G21" s="412">
        <v>0</v>
      </c>
    </row>
    <row r="22" spans="1:7" x14ac:dyDescent="0.25">
      <c r="A22" s="410">
        <f t="shared" si="0"/>
        <v>2042</v>
      </c>
      <c r="B22" s="411">
        <v>525087.37785142392</v>
      </c>
      <c r="C22" s="411">
        <v>384304.23583999998</v>
      </c>
      <c r="D22" s="411">
        <v>511074.87079999998</v>
      </c>
      <c r="E22" s="412">
        <v>43429.759781444969</v>
      </c>
      <c r="F22" s="412">
        <v>105999.991872</v>
      </c>
      <c r="G22" s="412">
        <v>0</v>
      </c>
    </row>
    <row r="23" spans="1:7" x14ac:dyDescent="0.25">
      <c r="A23" s="410">
        <f t="shared" si="0"/>
        <v>2043</v>
      </c>
      <c r="B23" s="411">
        <v>526410.5521657574</v>
      </c>
      <c r="C23" s="411">
        <v>387533.68319999997</v>
      </c>
      <c r="D23" s="411">
        <v>601080.79560000007</v>
      </c>
      <c r="E23" s="412">
        <v>43429.759781444969</v>
      </c>
      <c r="F23" s="412">
        <v>105999.991872</v>
      </c>
      <c r="G23" s="412">
        <v>1119930.57</v>
      </c>
    </row>
    <row r="24" spans="1:7" x14ac:dyDescent="0.25">
      <c r="A24" s="410">
        <f t="shared" si="0"/>
        <v>2044</v>
      </c>
      <c r="B24" s="411">
        <v>531543.92965455737</v>
      </c>
      <c r="C24" s="411">
        <v>390763.13055999996</v>
      </c>
      <c r="D24" s="411">
        <v>553461.29920000001</v>
      </c>
      <c r="E24" s="412">
        <v>74694.765229523735</v>
      </c>
      <c r="F24" s="412">
        <v>105999.991872</v>
      </c>
      <c r="G24" s="412">
        <v>1119930.57</v>
      </c>
    </row>
    <row r="25" spans="1:7" x14ac:dyDescent="0.25">
      <c r="A25" s="410">
        <f t="shared" si="0"/>
        <v>2045</v>
      </c>
      <c r="B25" s="411">
        <v>536677.30714335735</v>
      </c>
      <c r="C25" s="411">
        <v>393992.57791999995</v>
      </c>
      <c r="D25" s="411">
        <v>505841.8028</v>
      </c>
      <c r="E25" s="412">
        <v>105959.7706776025</v>
      </c>
      <c r="F25" s="412">
        <v>105999.991872</v>
      </c>
      <c r="G25" s="412">
        <v>1119930.57</v>
      </c>
    </row>
    <row r="26" spans="1:7" x14ac:dyDescent="0.25">
      <c r="A26" s="410">
        <f t="shared" si="0"/>
        <v>2046</v>
      </c>
      <c r="B26" s="411">
        <v>541810.68463215744</v>
      </c>
      <c r="C26" s="411">
        <v>397222.02527999994</v>
      </c>
      <c r="D26" s="411">
        <v>457987.72759999998</v>
      </c>
      <c r="E26" s="412">
        <v>137224.77612568127</v>
      </c>
      <c r="F26" s="412">
        <v>105999.991872</v>
      </c>
      <c r="G26" s="412">
        <v>1119930.57</v>
      </c>
    </row>
    <row r="27" spans="1:7" x14ac:dyDescent="0.25">
      <c r="A27" s="410">
        <f t="shared" si="0"/>
        <v>2047</v>
      </c>
      <c r="B27" s="411">
        <v>546944.06212095742</v>
      </c>
      <c r="C27" s="411">
        <v>400451.47263999999</v>
      </c>
      <c r="D27" s="411">
        <v>410368.23119999998</v>
      </c>
      <c r="E27" s="412">
        <v>168489.78157376003</v>
      </c>
      <c r="F27" s="412">
        <v>105999.991872</v>
      </c>
      <c r="G27" s="412">
        <v>0</v>
      </c>
    </row>
    <row r="28" spans="1:7" x14ac:dyDescent="0.25">
      <c r="A28" s="410">
        <f t="shared" si="0"/>
        <v>2048</v>
      </c>
      <c r="B28" s="411">
        <v>552077.43960975739</v>
      </c>
      <c r="C28" s="411">
        <v>403680.92</v>
      </c>
      <c r="D28" s="411">
        <v>362748.73479999998</v>
      </c>
      <c r="E28" s="412">
        <v>168489.78157376003</v>
      </c>
      <c r="F28" s="412">
        <v>105999.991872</v>
      </c>
      <c r="G28" s="412">
        <v>0</v>
      </c>
    </row>
    <row r="29" spans="1:7" x14ac:dyDescent="0.25">
      <c r="A29" s="410">
        <f t="shared" si="0"/>
        <v>2049</v>
      </c>
      <c r="B29" s="411">
        <v>557210.81709855737</v>
      </c>
      <c r="C29" s="411">
        <v>406910.36735999997</v>
      </c>
      <c r="D29" s="411">
        <v>314894.65960000001</v>
      </c>
      <c r="E29" s="412">
        <v>168489.78157376003</v>
      </c>
      <c r="F29" s="412">
        <v>105999.991872</v>
      </c>
      <c r="G29" s="412">
        <v>0</v>
      </c>
    </row>
    <row r="30" spans="1:7" x14ac:dyDescent="0.25">
      <c r="A30" s="410">
        <f t="shared" si="0"/>
        <v>2050</v>
      </c>
      <c r="B30" s="411">
        <v>562344.19458735746</v>
      </c>
      <c r="C30" s="411">
        <v>410139.81472000002</v>
      </c>
      <c r="D30" s="411">
        <v>275720</v>
      </c>
      <c r="E30" s="412">
        <v>168489.78157376003</v>
      </c>
      <c r="F30" s="412">
        <v>105999.991872</v>
      </c>
      <c r="G30" s="412">
        <v>0</v>
      </c>
    </row>
    <row r="31" spans="1:7" x14ac:dyDescent="0.25">
      <c r="A31" s="410">
        <f t="shared" si="0"/>
        <v>2051</v>
      </c>
      <c r="B31" s="411">
        <v>567477.57207615743</v>
      </c>
      <c r="C31" s="411">
        <v>413369.26208000001</v>
      </c>
      <c r="D31" s="411">
        <v>275720</v>
      </c>
      <c r="E31" s="412">
        <v>168489.78157376003</v>
      </c>
      <c r="F31" s="412">
        <v>105999.991872</v>
      </c>
      <c r="G31" s="412">
        <v>0</v>
      </c>
    </row>
    <row r="32" spans="1:7" x14ac:dyDescent="0.25">
      <c r="A32" s="410">
        <f t="shared" si="0"/>
        <v>2052</v>
      </c>
      <c r="B32" s="411">
        <v>572610.94956495741</v>
      </c>
      <c r="C32" s="411">
        <v>416598.70944000001</v>
      </c>
      <c r="D32" s="411">
        <v>275720</v>
      </c>
      <c r="E32" s="412">
        <v>168489.78157376003</v>
      </c>
      <c r="F32" s="412">
        <v>105999.991872</v>
      </c>
      <c r="G32" s="412">
        <v>0</v>
      </c>
    </row>
    <row r="33" spans="1:7" x14ac:dyDescent="0.25">
      <c r="A33" s="410">
        <f t="shared" si="0"/>
        <v>2053</v>
      </c>
      <c r="B33" s="411">
        <v>577744.32705375738</v>
      </c>
      <c r="C33" s="411">
        <v>419828.1568</v>
      </c>
      <c r="D33" s="411">
        <v>413580</v>
      </c>
      <c r="E33" s="412">
        <v>168489.78157376003</v>
      </c>
      <c r="F33" s="412">
        <v>105999.991872</v>
      </c>
      <c r="G33" s="412">
        <v>1119930.57</v>
      </c>
    </row>
    <row r="34" spans="1:7" x14ac:dyDescent="0.25">
      <c r="A34" s="410">
        <f t="shared" si="0"/>
        <v>2054</v>
      </c>
      <c r="B34" s="411">
        <v>582877.70454255736</v>
      </c>
      <c r="C34" s="411">
        <v>423057.60415999999</v>
      </c>
      <c r="D34" s="411">
        <v>413580</v>
      </c>
      <c r="E34" s="412">
        <v>168489.78157376003</v>
      </c>
      <c r="F34" s="412">
        <v>105999.991872</v>
      </c>
      <c r="G34" s="412">
        <v>1119930.57</v>
      </c>
    </row>
    <row r="35" spans="1:7" x14ac:dyDescent="0.25">
      <c r="A35" s="410">
        <v>2055</v>
      </c>
      <c r="B35" s="411">
        <v>588011.08203135733</v>
      </c>
      <c r="C35" s="411">
        <v>426287.05152000004</v>
      </c>
      <c r="D35" s="411">
        <v>413580</v>
      </c>
      <c r="E35" s="412">
        <v>168489.78157376003</v>
      </c>
      <c r="F35" s="412">
        <v>105999.991872</v>
      </c>
      <c r="G35" s="412">
        <v>1119930.57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167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168</v>
      </c>
      <c r="C6" s="417" t="s">
        <v>86</v>
      </c>
      <c r="D6" s="109" t="s">
        <v>137</v>
      </c>
      <c r="E6" s="109" t="s">
        <v>136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6.5000000000000002E-2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1.198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153</v>
      </c>
      <c r="B4" s="480"/>
      <c r="C4" s="480"/>
      <c r="D4" s="480"/>
      <c r="E4" s="480"/>
      <c r="F4" s="480"/>
      <c r="G4" s="480"/>
      <c r="H4" s="480"/>
      <c r="I4" s="107"/>
      <c r="J4" s="480" t="s">
        <v>157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614978.62315823999</v>
      </c>
      <c r="D7" s="390">
        <f>Transpose!C3*$B$3</f>
        <v>386887.79372799996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2256677.5143461623</v>
      </c>
      <c r="H7" s="390">
        <f t="shared" si="0"/>
        <v>2256677.5143461623</v>
      </c>
      <c r="I7" s="285"/>
      <c r="J7" s="107">
        <f>J6+1</f>
        <v>1</v>
      </c>
      <c r="K7" s="107">
        <f>K6+1</f>
        <v>2023</v>
      </c>
      <c r="L7" s="401">
        <f>Transpose!E3*$B$3</f>
        <v>4945343.5789714297</v>
      </c>
      <c r="M7" s="390">
        <f>Transpose!F3*$B$3</f>
        <v>3174699.7565664002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7770574.1655496927</v>
      </c>
      <c r="Q7" s="390">
        <f>P7/(1+$B$2)^(K7-$K$7)</f>
        <v>7770574.1655496927</v>
      </c>
      <c r="R7" s="285"/>
      <c r="S7" s="392">
        <f>Q7-H7</f>
        <v>5513896.6512035299</v>
      </c>
      <c r="T7" s="104"/>
      <c r="U7" s="285">
        <v>2023</v>
      </c>
      <c r="V7" s="217">
        <f>'QUANTITIES - ALT 1'!F5</f>
        <v>40044</v>
      </c>
      <c r="W7" s="391">
        <f>(C7+0.5*D7)/$B$3</f>
        <v>674810.11687999999</v>
      </c>
      <c r="X7" s="391">
        <f t="shared" ref="X7:X38" si="1">0.5*D7/$B$3</f>
        <v>161472.36799999999</v>
      </c>
      <c r="Y7" s="391">
        <f>SUM(W7:X7)*($B$3-1)</f>
        <v>165583.93200623995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2256677.5143461623</v>
      </c>
      <c r="AC7" s="391">
        <f t="shared" ref="AC7:AC26" si="4">H7</f>
        <v>2256677.5143461623</v>
      </c>
      <c r="AD7" s="391">
        <f>AC7</f>
        <v>2256677.5143461623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5452999.5469571203</v>
      </c>
      <c r="AJ7" s="391">
        <f t="shared" ref="AJ7:AJ26" si="6">0.5*M7/$B$3</f>
        <v>1324999.8984000001</v>
      </c>
      <c r="AK7" s="391">
        <f>SUM(AI7:AJ7)*($B$3-1)</f>
        <v>1342043.8901807095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7770574.1655496927</v>
      </c>
      <c r="AO7" s="391">
        <f t="shared" ref="AO7:AO26" si="9">Q7</f>
        <v>7770574.1655496927</v>
      </c>
      <c r="AP7" s="391">
        <f>AO7</f>
        <v>7770574.1655496927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614978.62315823999</v>
      </c>
      <c r="D8" s="390">
        <f>Transpose!C4*'Inflation Index'!C9*$B$3</f>
        <v>402768.39368924248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2196959.2955722138</v>
      </c>
      <c r="H8" s="390">
        <f t="shared" si="0"/>
        <v>2062872.5780020789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4945343.5789714297</v>
      </c>
      <c r="M8" s="390">
        <f>Transpose!F4*$B$3*'Inflation Index'!C9</f>
        <v>3305011.7944450872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7507967.0839688536</v>
      </c>
      <c r="Q8" s="390">
        <f t="shared" ref="Q8:Q39" si="17">P8/(1+$B$2)^(K8-$K$7)</f>
        <v>7049734.3511444638</v>
      </c>
      <c r="R8" s="285"/>
      <c r="S8" s="392">
        <f>Q8-H8+S7</f>
        <v>10500758.424345914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681438.0801359443</v>
      </c>
      <c r="X8" s="391">
        <f t="shared" si="1"/>
        <v>168100.33125594427</v>
      </c>
      <c r="Y8" s="391">
        <f t="shared" ref="Y8:Y38" si="19">SUM(W8:X8)*($B$3-1)</f>
        <v>168208.60545559388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2196959.2955722138</v>
      </c>
      <c r="AC8" s="391">
        <f t="shared" si="4"/>
        <v>2062872.5780020789</v>
      </c>
      <c r="AD8" s="391">
        <f>AC8+AD7</f>
        <v>4319550.0923482412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5507386.8749532336</v>
      </c>
      <c r="AJ8" s="391">
        <f t="shared" si="6"/>
        <v>1379387.2263961132</v>
      </c>
      <c r="AK8" s="391">
        <f t="shared" ref="AK8:AK26" si="23">SUM(AI8:AJ8)*($B$3-1)</f>
        <v>1363581.2720671704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7507967.0839688536</v>
      </c>
      <c r="AO8" s="391">
        <f t="shared" si="9"/>
        <v>7049734.3511444638</v>
      </c>
      <c r="AP8" s="391">
        <f>AO8+AP7</f>
        <v>14820308.516694156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614978.62315823999</v>
      </c>
      <c r="D9" s="390">
        <f>Transpose!C5*'Inflation Index'!C10*$B$3</f>
        <v>413660.53525018401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2166016.1702741846</v>
      </c>
      <c r="H9" s="390">
        <f t="shared" si="0"/>
        <v>1909688.2631525358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4945343.5789714297</v>
      </c>
      <c r="M9" s="390">
        <f>Transpose!F5*$B$3*'Inflation Index'!C10</f>
        <v>3394389.8511390104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7488777.1803904586</v>
      </c>
      <c r="Q9" s="390">
        <f t="shared" si="17"/>
        <v>6602549.9176886948</v>
      </c>
      <c r="R9" s="285"/>
      <c r="S9" s="392">
        <f t="shared" ref="S9:S39" si="25">Q9-H9+S8</f>
        <v>15193620.078882072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685984.04906788992</v>
      </c>
      <c r="X9" s="391">
        <f t="shared" si="1"/>
        <v>172646.30018788984</v>
      </c>
      <c r="Y9" s="391">
        <f t="shared" si="19"/>
        <v>170008.80915264436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2166016.1702741846</v>
      </c>
      <c r="AC9" s="391">
        <f t="shared" si="4"/>
        <v>1909688.2631525358</v>
      </c>
      <c r="AD9" s="391">
        <f t="shared" ref="AD9:AD26" si="27">AC9+AD8</f>
        <v>6229238.3555007773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5544689.903623485</v>
      </c>
      <c r="AJ9" s="391">
        <f t="shared" si="6"/>
        <v>1416690.255066365</v>
      </c>
      <c r="AK9" s="391">
        <f t="shared" si="23"/>
        <v>1378353.2714205899</v>
      </c>
      <c r="AL9" s="391">
        <f t="shared" si="7"/>
        <v>0</v>
      </c>
      <c r="AM9" s="391">
        <f t="shared" si="8"/>
        <v>-850956.24971998157</v>
      </c>
      <c r="AN9" s="391">
        <f t="shared" si="24"/>
        <v>7488777.1803904586</v>
      </c>
      <c r="AO9" s="391">
        <f t="shared" si="9"/>
        <v>6602549.9176886948</v>
      </c>
      <c r="AP9" s="391">
        <f t="shared" ref="AP9:AP26" si="28">AO9+AP8</f>
        <v>21422858.434382852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614978.62315823999</v>
      </c>
      <c r="D10" s="390">
        <f>Transpose!C6*'Inflation Index'!C11*$B$3</f>
        <v>425168.14401167765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2125825.1521086628</v>
      </c>
      <c r="H10" s="390">
        <f t="shared" si="0"/>
        <v>1759862.4215050882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4945343.5789714297</v>
      </c>
      <c r="M10" s="390">
        <f>Transpose!F6*$B$3*'Inflation Index'!C11</f>
        <v>3488818.2702466445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7394115.7965109088</v>
      </c>
      <c r="Q10" s="390">
        <f t="shared" si="17"/>
        <v>6121212.0468276236</v>
      </c>
      <c r="R10" s="285"/>
      <c r="S10" s="392">
        <f t="shared" si="25"/>
        <v>19554969.704204608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690786.89078804583</v>
      </c>
      <c r="X10" s="391">
        <f t="shared" si="1"/>
        <v>177449.14190804577</v>
      </c>
      <c r="Y10" s="391">
        <f t="shared" si="19"/>
        <v>171910.7344738261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2125825.1521086628</v>
      </c>
      <c r="AC10" s="391">
        <f t="shared" si="4"/>
        <v>1759862.4215050882</v>
      </c>
      <c r="AD10" s="391">
        <f t="shared" si="27"/>
        <v>7989100.7770058652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5584100.7630173229</v>
      </c>
      <c r="AJ10" s="391">
        <f t="shared" si="6"/>
        <v>1456101.1144602022</v>
      </c>
      <c r="AK10" s="391">
        <f t="shared" si="23"/>
        <v>1393959.9717405497</v>
      </c>
      <c r="AL10" s="391">
        <f t="shared" si="7"/>
        <v>0</v>
      </c>
      <c r="AM10" s="391">
        <f t="shared" si="8"/>
        <v>-1040046.0527071652</v>
      </c>
      <c r="AN10" s="391">
        <f t="shared" si="24"/>
        <v>7394115.7965109088</v>
      </c>
      <c r="AO10" s="391">
        <f t="shared" si="9"/>
        <v>6121212.0468276236</v>
      </c>
      <c r="AP10" s="391">
        <f t="shared" si="28"/>
        <v>27544070.481210478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614978.62315823999</v>
      </c>
      <c r="D11" s="390">
        <f>Transpose!C7*'Inflation Index'!C12*$B$3</f>
        <v>437005.28458470979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2069106.2467557909</v>
      </c>
      <c r="H11" s="390">
        <f t="shared" si="0"/>
        <v>1608364.0631179851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137921.18234481494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-947693.40953130322</v>
      </c>
      <c r="Q11" s="390">
        <f t="shared" si="17"/>
        <v>-736663.9703175202</v>
      </c>
      <c r="R11" s="285"/>
      <c r="S11" s="392">
        <f t="shared" si="25"/>
        <v>17209941.670769103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695727.26665325125</v>
      </c>
      <c r="X11" s="391">
        <f t="shared" si="1"/>
        <v>182389.51777325117</v>
      </c>
      <c r="Y11" s="391">
        <f t="shared" si="19"/>
        <v>173867.12331644743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2069106.2467557914</v>
      </c>
      <c r="AC11" s="391">
        <f t="shared" si="4"/>
        <v>1608364.0631179851</v>
      </c>
      <c r="AD11" s="391">
        <f t="shared" si="27"/>
        <v>9597464.8401238509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57563.097806684033</v>
      </c>
      <c r="AJ11" s="391">
        <f t="shared" si="6"/>
        <v>57563.097806684033</v>
      </c>
      <c r="AK11" s="391">
        <f t="shared" si="23"/>
        <v>22794.986731446872</v>
      </c>
      <c r="AL11" s="391">
        <f t="shared" si="7"/>
        <v>0</v>
      </c>
      <c r="AM11" s="391">
        <f t="shared" si="8"/>
        <v>-1085614.5918761182</v>
      </c>
      <c r="AN11" s="391">
        <f t="shared" si="24"/>
        <v>-947693.40953130322</v>
      </c>
      <c r="AO11" s="391">
        <f t="shared" si="9"/>
        <v>-736663.9703175202</v>
      </c>
      <c r="AP11" s="391">
        <f t="shared" si="28"/>
        <v>26807406.510892957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614978.62315823999</v>
      </c>
      <c r="D12" s="390">
        <f>Transpose!C8*'Inflation Index'!C13*$B$3</f>
        <v>449237.50934423326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2007367.8482293417</v>
      </c>
      <c r="H12" s="390">
        <f t="shared" si="0"/>
        <v>1465139.324270901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140431.43500531209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-997252.55877844221</v>
      </c>
      <c r="Q12" s="390">
        <f t="shared" si="17"/>
        <v>-727875.53182387212</v>
      </c>
      <c r="R12" s="285"/>
      <c r="S12" s="392">
        <f t="shared" si="25"/>
        <v>15016926.814674329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700832.53575154976</v>
      </c>
      <c r="X12" s="391">
        <f t="shared" si="1"/>
        <v>187494.78687154979</v>
      </c>
      <c r="Y12" s="391">
        <f t="shared" si="19"/>
        <v>175888.80987937367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2007367.8482293417</v>
      </c>
      <c r="AC12" s="391">
        <f t="shared" si="4"/>
        <v>1465139.324270901</v>
      </c>
      <c r="AD12" s="391">
        <f t="shared" si="27"/>
        <v>11062604.164394751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58610.782556474165</v>
      </c>
      <c r="AJ12" s="391">
        <f t="shared" si="6"/>
        <v>58610.782556474165</v>
      </c>
      <c r="AK12" s="391">
        <f t="shared" si="23"/>
        <v>23209.869892363764</v>
      </c>
      <c r="AL12" s="391">
        <f t="shared" si="7"/>
        <v>0</v>
      </c>
      <c r="AM12" s="391">
        <f t="shared" si="8"/>
        <v>-1137683.9937837543</v>
      </c>
      <c r="AN12" s="391">
        <f t="shared" si="24"/>
        <v>-997252.55877844221</v>
      </c>
      <c r="AO12" s="391">
        <f t="shared" si="9"/>
        <v>-727875.53182387212</v>
      </c>
      <c r="AP12" s="391">
        <f t="shared" si="28"/>
        <v>26079530.979069084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614978.62315823999</v>
      </c>
      <c r="D13" s="390">
        <f>Transpose!C9*'Inflation Index'!C14*$B$3</f>
        <v>461829.68326564546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1936250.3367749739</v>
      </c>
      <c r="H13" s="390">
        <f t="shared" si="0"/>
        <v>1326978.41832798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143005.78283861358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-1072275.3592623756</v>
      </c>
      <c r="Q13" s="390">
        <f t="shared" si="17"/>
        <v>-734866.88844998146</v>
      </c>
      <c r="R13" s="285"/>
      <c r="S13" s="392">
        <f t="shared" si="25"/>
        <v>12955081.507896367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706088.03404930118</v>
      </c>
      <c r="X13" s="391">
        <f t="shared" si="1"/>
        <v>192750.28516930112</v>
      </c>
      <c r="Y13" s="391">
        <f t="shared" si="19"/>
        <v>177969.98720528319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1936250.3367749739</v>
      </c>
      <c r="AC13" s="391">
        <f t="shared" si="4"/>
        <v>1326978.41832798</v>
      </c>
      <c r="AD13" s="391">
        <f t="shared" si="27"/>
        <v>12389582.582722731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59685.218213110842</v>
      </c>
      <c r="AJ13" s="391">
        <f t="shared" si="6"/>
        <v>59685.218213110842</v>
      </c>
      <c r="AK13" s="391">
        <f t="shared" si="23"/>
        <v>23635.346412391889</v>
      </c>
      <c r="AL13" s="391">
        <f t="shared" si="7"/>
        <v>0</v>
      </c>
      <c r="AM13" s="391">
        <f t="shared" si="8"/>
        <v>-1215281.1421009891</v>
      </c>
      <c r="AN13" s="391">
        <f t="shared" si="24"/>
        <v>-1072275.3592623756</v>
      </c>
      <c r="AO13" s="391">
        <f t="shared" si="9"/>
        <v>-734866.88844998146</v>
      </c>
      <c r="AP13" s="391">
        <f t="shared" si="28"/>
        <v>25344664.090619102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614978.62315823999</v>
      </c>
      <c r="D14" s="390">
        <f>Transpose!C10*'Inflation Index'!C15*$B$3</f>
        <v>474588.06784012023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1865479.8445416689</v>
      </c>
      <c r="H14" s="390">
        <f t="shared" si="0"/>
        <v>1200447.873611545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145582.99822728493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-1119315.8686284425</v>
      </c>
      <c r="Q14" s="390">
        <f t="shared" si="17"/>
        <v>-720286.71782556991</v>
      </c>
      <c r="R14" s="285"/>
      <c r="S14" s="392">
        <f t="shared" si="25"/>
        <v>11034346.916459253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711412.90240258782</v>
      </c>
      <c r="X14" s="391">
        <f t="shared" si="1"/>
        <v>198075.15352258776</v>
      </c>
      <c r="Y14" s="391">
        <f t="shared" si="19"/>
        <v>180078.63507318471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1865479.8445416689</v>
      </c>
      <c r="AC14" s="391">
        <f t="shared" si="4"/>
        <v>1200447.873611545</v>
      </c>
      <c r="AD14" s="391">
        <f t="shared" si="27"/>
        <v>13590030.456334276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60760.850679167335</v>
      </c>
      <c r="AJ14" s="391">
        <f t="shared" si="6"/>
        <v>60760.850679167335</v>
      </c>
      <c r="AK14" s="391">
        <f t="shared" si="23"/>
        <v>24061.29686895026</v>
      </c>
      <c r="AL14" s="391">
        <f t="shared" si="7"/>
        <v>0</v>
      </c>
      <c r="AM14" s="391">
        <f t="shared" si="8"/>
        <v>-1264898.8668557275</v>
      </c>
      <c r="AN14" s="391">
        <f t="shared" si="24"/>
        <v>-1119315.8686284425</v>
      </c>
      <c r="AO14" s="391">
        <f t="shared" si="9"/>
        <v>-720286.71782556991</v>
      </c>
      <c r="AP14" s="391">
        <f t="shared" si="28"/>
        <v>24624377.372793533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614978.62315823999</v>
      </c>
      <c r="D15" s="390">
        <f>Transpose!C11*'Inflation Index'!C16*$B$3</f>
        <v>487652.70810148638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1788513.5681445771</v>
      </c>
      <c r="H15" s="390">
        <f t="shared" si="0"/>
        <v>1080675.6773871609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148205.56347310203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-1172128.347649846</v>
      </c>
      <c r="Q15" s="390">
        <f t="shared" si="17"/>
        <v>-708236.50356495159</v>
      </c>
      <c r="R15" s="285"/>
      <c r="S15" s="392">
        <f t="shared" si="25"/>
        <v>9245434.7355071399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716865.59032469383</v>
      </c>
      <c r="X15" s="391">
        <f t="shared" si="1"/>
        <v>203527.84144469383</v>
      </c>
      <c r="Y15" s="391">
        <f t="shared" si="19"/>
        <v>182237.89949033872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1788513.5681445771</v>
      </c>
      <c r="AC15" s="391">
        <f t="shared" si="4"/>
        <v>1080675.6773871609</v>
      </c>
      <c r="AD15" s="391">
        <f t="shared" si="27"/>
        <v>14670706.133721437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61855.41046456679</v>
      </c>
      <c r="AJ15" s="391">
        <f t="shared" si="6"/>
        <v>61855.41046456679</v>
      </c>
      <c r="AK15" s="391">
        <f t="shared" si="23"/>
        <v>24494.742543968445</v>
      </c>
      <c r="AL15" s="391">
        <f t="shared" si="7"/>
        <v>0</v>
      </c>
      <c r="AM15" s="391">
        <f t="shared" si="8"/>
        <v>-1320333.9111229479</v>
      </c>
      <c r="AN15" s="391">
        <f t="shared" si="24"/>
        <v>-1172128.347649846</v>
      </c>
      <c r="AO15" s="391">
        <f t="shared" si="9"/>
        <v>-708236.50356495159</v>
      </c>
      <c r="AP15" s="391">
        <f t="shared" si="28"/>
        <v>23916140.869228583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614978.62315823999</v>
      </c>
      <c r="D16" s="390">
        <f>Transpose!C12*'Inflation Index'!C17*$B$3</f>
        <v>500909.06778475567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1699027.5298969038</v>
      </c>
      <c r="H16" s="390">
        <f t="shared" si="0"/>
        <v>963948.75325795833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150837.74033969588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-1250223.7784063013</v>
      </c>
      <c r="Q16" s="390">
        <f t="shared" si="17"/>
        <v>-709318.49618783756</v>
      </c>
      <c r="R16" s="285"/>
      <c r="S16" s="392">
        <f t="shared" si="25"/>
        <v>7572167.4860613439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722398.29470001499</v>
      </c>
      <c r="X16" s="391">
        <f t="shared" si="1"/>
        <v>209060.5458200149</v>
      </c>
      <c r="Y16" s="391">
        <f t="shared" si="19"/>
        <v>184428.85042296589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1699027.5298969038</v>
      </c>
      <c r="AC16" s="391">
        <f t="shared" si="4"/>
        <v>963948.75325795833</v>
      </c>
      <c r="AD16" s="391">
        <f t="shared" si="27"/>
        <v>15634654.886979396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62953.98177783635</v>
      </c>
      <c r="AJ16" s="391">
        <f t="shared" si="6"/>
        <v>62953.98177783635</v>
      </c>
      <c r="AK16" s="391">
        <f t="shared" si="23"/>
        <v>24929.77678402319</v>
      </c>
      <c r="AL16" s="391">
        <f t="shared" si="7"/>
        <v>0</v>
      </c>
      <c r="AM16" s="391">
        <f t="shared" si="8"/>
        <v>-1401061.5187459972</v>
      </c>
      <c r="AN16" s="391">
        <f t="shared" si="24"/>
        <v>-1250223.7784063013</v>
      </c>
      <c r="AO16" s="391">
        <f t="shared" si="9"/>
        <v>-709318.49618783756</v>
      </c>
      <c r="AP16" s="391">
        <f t="shared" si="28"/>
        <v>23206822.373040747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614978.62315823999</v>
      </c>
      <c r="D17" s="390">
        <f>Transpose!C13*'Inflation Index'!C18*$B$3</f>
        <v>514392.99538995815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1923954.0093614045</v>
      </c>
      <c r="H17" s="390">
        <f t="shared" si="0"/>
        <v>1024940.3919309276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153489.96354244029</v>
      </c>
      <c r="N17" s="390">
        <f>'OPERATING COST ALT 2'!$X$91*'Inflation Index'!$C18</f>
        <v>1353656.3733611219</v>
      </c>
      <c r="O17" s="390">
        <f>'AVOIDED COST - ALT 2'!S24</f>
        <v>-1021082.126686043</v>
      </c>
      <c r="P17" s="390">
        <f t="shared" si="16"/>
        <v>486064.21021751908</v>
      </c>
      <c r="Q17" s="390">
        <f t="shared" si="17"/>
        <v>258939.0597175959</v>
      </c>
      <c r="R17" s="285"/>
      <c r="S17" s="392">
        <f t="shared" si="25"/>
        <v>6806166.153848012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728025.97733991581</v>
      </c>
      <c r="X17" s="391">
        <f t="shared" si="1"/>
        <v>214688.22845991576</v>
      </c>
      <c r="Y17" s="391">
        <f t="shared" si="19"/>
        <v>186657.41274836659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1923954.0093614045</v>
      </c>
      <c r="AC17" s="391">
        <f t="shared" si="4"/>
        <v>1024940.3919309276</v>
      </c>
      <c r="AD17" s="391">
        <f t="shared" si="27"/>
        <v>16659595.278910324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64060.919675475918</v>
      </c>
      <c r="AJ17" s="391">
        <f t="shared" si="6"/>
        <v>64060.919675475918</v>
      </c>
      <c r="AK17" s="391">
        <f t="shared" si="23"/>
        <v>25368.124191488456</v>
      </c>
      <c r="AL17" s="391">
        <f t="shared" si="7"/>
        <v>1353656.3733611219</v>
      </c>
      <c r="AM17" s="391">
        <f t="shared" si="8"/>
        <v>-1021082.126686043</v>
      </c>
      <c r="AN17" s="391">
        <f t="shared" si="24"/>
        <v>486064.21021751908</v>
      </c>
      <c r="AO17" s="391">
        <f t="shared" si="9"/>
        <v>258939.0597175959</v>
      </c>
      <c r="AP17" s="391">
        <f t="shared" si="28"/>
        <v>23465761.432758342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616525.70399693586</v>
      </c>
      <c r="D18" s="390">
        <f>Transpose!C14*'Inflation Index'!C19*$B$3</f>
        <v>528116.11037404859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1865949.004518169</v>
      </c>
      <c r="H18" s="390">
        <f t="shared" si="0"/>
        <v>933370.53113656514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12694.727455634835</v>
      </c>
      <c r="M18" s="390">
        <f>Transpose!F14*$B$3*'Inflation Index'!C19</f>
        <v>156165.12718814358</v>
      </c>
      <c r="N18" s="390">
        <f>'OPERATING COST ALT 2'!$Y$91*'Inflation Index'!$C19</f>
        <v>1377249.1362702679</v>
      </c>
      <c r="O18" s="390">
        <f>'AVOIDED COST - ALT 2'!S25</f>
        <v>-1029683.4794370655</v>
      </c>
      <c r="P18" s="390">
        <f t="shared" si="16"/>
        <v>516425.51147698076</v>
      </c>
      <c r="Q18" s="390">
        <f t="shared" si="17"/>
        <v>258322.36185051023</v>
      </c>
      <c r="R18" s="285"/>
      <c r="S18" s="392">
        <f t="shared" si="25"/>
        <v>6131117.9845619574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735044.87411015038</v>
      </c>
      <c r="X18" s="391">
        <f t="shared" si="1"/>
        <v>220415.73888733247</v>
      </c>
      <c r="Y18" s="391">
        <f t="shared" si="19"/>
        <v>189181.20137350156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1865949.004518169</v>
      </c>
      <c r="AC18" s="391">
        <f t="shared" si="4"/>
        <v>933370.53113656514</v>
      </c>
      <c r="AD18" s="391">
        <f t="shared" si="27"/>
        <v>17592965.810046889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75774.032595748446</v>
      </c>
      <c r="AJ18" s="391">
        <f t="shared" si="6"/>
        <v>65177.432048473951</v>
      </c>
      <c r="AK18" s="391">
        <f t="shared" si="23"/>
        <v>27908.389999556028</v>
      </c>
      <c r="AL18" s="391">
        <f t="shared" si="7"/>
        <v>1377249.1362702679</v>
      </c>
      <c r="AM18" s="391">
        <f t="shared" si="8"/>
        <v>-1029683.4794370655</v>
      </c>
      <c r="AN18" s="391">
        <f t="shared" si="24"/>
        <v>516425.51147698076</v>
      </c>
      <c r="AO18" s="391">
        <f t="shared" si="9"/>
        <v>258322.36185051023</v>
      </c>
      <c r="AP18" s="391">
        <f t="shared" si="28"/>
        <v>23724083.794608854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618072.78483563184</v>
      </c>
      <c r="D19" s="390">
        <f>Transpose!C15*'Inflation Index'!C20*$B$3</f>
        <v>542078.78808010917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1794312.1964391891</v>
      </c>
      <c r="H19" s="390">
        <f t="shared" si="0"/>
        <v>842757.67409039824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25389.45491126967</v>
      </c>
      <c r="M19" s="390">
        <f>Transpose!F15*$B$3*'Inflation Index'!C20</f>
        <v>158862.72679947226</v>
      </c>
      <c r="N19" s="390">
        <f>'OPERATING COST ALT 2'!$Z$91*'Inflation Index'!$C20</f>
        <v>1401039.7661093445</v>
      </c>
      <c r="O19" s="390">
        <f>'AVOIDED COST - ALT 2'!S26</f>
        <v>-1068027.6522971322</v>
      </c>
      <c r="P19" s="390">
        <f t="shared" si="16"/>
        <v>517264.29552295431</v>
      </c>
      <c r="Q19" s="390">
        <f t="shared" si="17"/>
        <v>242950.17079526797</v>
      </c>
      <c r="R19" s="285"/>
      <c r="S19" s="392">
        <f t="shared" si="25"/>
        <v>5531310.4812668273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742163.75532194192</v>
      </c>
      <c r="X19" s="391">
        <f t="shared" si="1"/>
        <v>226243.233756306</v>
      </c>
      <c r="Y19" s="391">
        <f t="shared" si="19"/>
        <v>191744.58383749303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1794312.1964391891</v>
      </c>
      <c r="AC19" s="391">
        <f t="shared" si="4"/>
        <v>842757.67409039824</v>
      </c>
      <c r="AD19" s="391">
        <f t="shared" si="27"/>
        <v>18435723.484137286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87496.509441574133</v>
      </c>
      <c r="AJ19" s="391">
        <f t="shared" si="6"/>
        <v>66303.308347025159</v>
      </c>
      <c r="AK19" s="391">
        <f t="shared" si="23"/>
        <v>30452.363922142653</v>
      </c>
      <c r="AL19" s="391">
        <f t="shared" si="7"/>
        <v>1401039.7661093445</v>
      </c>
      <c r="AM19" s="391">
        <f t="shared" si="8"/>
        <v>-1068027.6522971322</v>
      </c>
      <c r="AN19" s="391">
        <f t="shared" si="24"/>
        <v>517264.29552295431</v>
      </c>
      <c r="AO19" s="391">
        <f t="shared" si="9"/>
        <v>242950.17079526797</v>
      </c>
      <c r="AP19" s="391">
        <f t="shared" si="28"/>
        <v>23967033.965404123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619619.86567432771</v>
      </c>
      <c r="D20" s="390">
        <f>Transpose!C16*'Inflation Index'!C21*$B$3</f>
        <v>556387.10256627703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1732461.9500308617</v>
      </c>
      <c r="H20" s="390">
        <f t="shared" si="0"/>
        <v>764044.76414329431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38084.182366904504</v>
      </c>
      <c r="M20" s="390">
        <f>Transpose!F16*$B$3*'Inflation Index'!C21</f>
        <v>161612.97791356448</v>
      </c>
      <c r="N20" s="390">
        <f>'OPERATING COST ALT 2'!$AA$91*'Inflation Index'!$C21</f>
        <v>1425294.7392881284</v>
      </c>
      <c r="O20" s="390">
        <f>'AVOIDED COST - ALT 2'!S27</f>
        <v>-1074778.1346913178</v>
      </c>
      <c r="P20" s="390">
        <f t="shared" si="16"/>
        <v>550213.76487727952</v>
      </c>
      <c r="Q20" s="390">
        <f t="shared" si="17"/>
        <v>242653.49447159076</v>
      </c>
      <c r="R20" s="285"/>
      <c r="S20" s="392">
        <f t="shared" si="25"/>
        <v>5009919.2115951236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749426.89228503022</v>
      </c>
      <c r="X20" s="391">
        <f t="shared" si="1"/>
        <v>232214.98437657641</v>
      </c>
      <c r="Y20" s="391">
        <f t="shared" si="19"/>
        <v>194365.09157899805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1732461.9500308617</v>
      </c>
      <c r="AC20" s="391">
        <f t="shared" si="4"/>
        <v>764044.76414329431</v>
      </c>
      <c r="AD20" s="391">
        <f t="shared" si="27"/>
        <v>19199768.248280581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99240.961038135851</v>
      </c>
      <c r="AJ20" s="391">
        <f t="shared" si="6"/>
        <v>67451.159396312389</v>
      </c>
      <c r="AK20" s="391">
        <f t="shared" si="23"/>
        <v>33005.039846020743</v>
      </c>
      <c r="AL20" s="391">
        <f t="shared" si="7"/>
        <v>1425294.7392881284</v>
      </c>
      <c r="AM20" s="391">
        <f t="shared" si="8"/>
        <v>-1074778.1346913178</v>
      </c>
      <c r="AN20" s="391">
        <f t="shared" si="24"/>
        <v>550213.76487727952</v>
      </c>
      <c r="AO20" s="391">
        <f t="shared" si="9"/>
        <v>242653.49447159076</v>
      </c>
      <c r="AP20" s="391">
        <f t="shared" si="28"/>
        <v>24209687.459875714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621166.94651302369</v>
      </c>
      <c r="D21" s="390">
        <f>Transpose!C17*'Inflation Index'!C22*$B$3</f>
        <v>570904.12722023262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1657809.4109308794</v>
      </c>
      <c r="H21" s="390">
        <f t="shared" si="0"/>
        <v>686499.2890834409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50778.909822539339</v>
      </c>
      <c r="M21" s="390">
        <f>Transpose!F17*$B$3*'Inflation Index'!C22</f>
        <v>164375.07096927665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-888932.34837282449</v>
      </c>
      <c r="Q21" s="390">
        <f t="shared" si="17"/>
        <v>-368107.10638839618</v>
      </c>
      <c r="R21" s="285"/>
      <c r="S21" s="392">
        <f t="shared" si="25"/>
        <v>3955312.8161232863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756777.13699761266</v>
      </c>
      <c r="X21" s="391">
        <f t="shared" si="1"/>
        <v>238273.84274634084</v>
      </c>
      <c r="Y21" s="391">
        <f t="shared" si="19"/>
        <v>197020.09398930275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1657809.4109308794</v>
      </c>
      <c r="AC21" s="391">
        <f t="shared" si="4"/>
        <v>686499.2890834409</v>
      </c>
      <c r="AD21" s="391">
        <f t="shared" si="27"/>
        <v>19886267.537364021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110990.35501433862</v>
      </c>
      <c r="AJ21" s="391">
        <f t="shared" si="6"/>
        <v>68603.952825240674</v>
      </c>
      <c r="AK21" s="391">
        <f t="shared" si="23"/>
        <v>35559.672952236695</v>
      </c>
      <c r="AL21" s="391">
        <f t="shared" si="7"/>
        <v>0</v>
      </c>
      <c r="AM21" s="391">
        <f t="shared" si="8"/>
        <v>-1104086.3291646405</v>
      </c>
      <c r="AN21" s="391">
        <f t="shared" si="24"/>
        <v>-888932.34837282449</v>
      </c>
      <c r="AO21" s="391">
        <f t="shared" si="9"/>
        <v>-368107.10638839618</v>
      </c>
      <c r="AP21" s="391">
        <f t="shared" si="28"/>
        <v>23841580.353487317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622714.02735171968</v>
      </c>
      <c r="D22" s="390">
        <f>Transpose!C18*'Inflation Index'!C23*$B$3</f>
        <v>585723.32004256151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1571040.9644210839</v>
      </c>
      <c r="H22" s="390">
        <f t="shared" si="0"/>
        <v>610862.39795219665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50778.909822539339</v>
      </c>
      <c r="M22" s="390">
        <f>Transpose!F18*$B$3*'Inflation Index'!C23</f>
        <v>167175.37154514852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-934059.05282863427</v>
      </c>
      <c r="Q22" s="390">
        <f t="shared" si="17"/>
        <v>-363186.93513514579</v>
      </c>
      <c r="R22" s="285"/>
      <c r="S22" s="392">
        <f t="shared" si="25"/>
        <v>2981263.4830359439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764253.49530300545</v>
      </c>
      <c r="X22" s="391">
        <f t="shared" si="1"/>
        <v>244458.81470891551</v>
      </c>
      <c r="Y22" s="391">
        <f t="shared" si="19"/>
        <v>199725.03738236031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1571040.9644210844</v>
      </c>
      <c r="AC22" s="391">
        <f t="shared" si="4"/>
        <v>610862.39795219665</v>
      </c>
      <c r="AD22" s="391">
        <f t="shared" si="27"/>
        <v>20497129.935316216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112159.09482062903</v>
      </c>
      <c r="AJ22" s="391">
        <f t="shared" si="6"/>
        <v>69772.692631531099</v>
      </c>
      <c r="AK22" s="391">
        <f t="shared" si="23"/>
        <v>36022.493915527702</v>
      </c>
      <c r="AL22" s="391">
        <f t="shared" si="7"/>
        <v>0</v>
      </c>
      <c r="AM22" s="391">
        <f t="shared" si="8"/>
        <v>-1152013.3341963221</v>
      </c>
      <c r="AN22" s="391">
        <f t="shared" si="24"/>
        <v>-934059.05282863427</v>
      </c>
      <c r="AO22" s="391">
        <f t="shared" si="9"/>
        <v>-363186.93513514579</v>
      </c>
      <c r="AP22" s="391">
        <f t="shared" si="28"/>
        <v>23478393.418352172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624299.19018029119</v>
      </c>
      <c r="D23" s="390">
        <f>Transpose!C19*'Inflation Index'!C24*$B$3</f>
        <v>600741.4819089903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1496132.3137403023</v>
      </c>
      <c r="H23" s="390">
        <f t="shared" si="0"/>
        <v>546230.91798810544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51091.395421447276</v>
      </c>
      <c r="M23" s="390">
        <f>Transpose!F19*$B$3*'Inflation Index'!C24</f>
        <v>169983.69065548055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-946797.22735390766</v>
      </c>
      <c r="Q23" s="390">
        <f t="shared" si="17"/>
        <v>-345671.24437891663</v>
      </c>
      <c r="R23" s="285"/>
      <c r="S23" s="392">
        <f t="shared" si="25"/>
        <v>2089361.3206689218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771844.68375190848</v>
      </c>
      <c r="X23" s="391">
        <f t="shared" si="1"/>
        <v>250726.8288434851</v>
      </c>
      <c r="Y23" s="391">
        <f t="shared" si="19"/>
        <v>202469.15949388788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1496132.3137403023</v>
      </c>
      <c r="AC23" s="391">
        <f t="shared" si="4"/>
        <v>546230.91798810544</v>
      </c>
      <c r="AD23" s="391">
        <f t="shared" si="27"/>
        <v>21043360.853304323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113592.02065875421</v>
      </c>
      <c r="AJ23" s="391">
        <f t="shared" si="6"/>
        <v>70944.779071569516</v>
      </c>
      <c r="AK23" s="391">
        <f t="shared" si="23"/>
        <v>36538.286346604087</v>
      </c>
      <c r="AL23" s="391">
        <f t="shared" si="7"/>
        <v>0</v>
      </c>
      <c r="AM23" s="391">
        <f t="shared" si="8"/>
        <v>-1167872.3134308355</v>
      </c>
      <c r="AN23" s="391">
        <f t="shared" si="24"/>
        <v>-946797.22735390766</v>
      </c>
      <c r="AO23" s="391">
        <f t="shared" si="9"/>
        <v>-345671.24437891663</v>
      </c>
      <c r="AP23" s="391">
        <f t="shared" si="28"/>
        <v>23132722.173973255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625884.3530088627</v>
      </c>
      <c r="D24" s="390">
        <f>Transpose!C20*'Inflation Index'!C25*$B$3</f>
        <v>616158.09957821434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1406049.2938546508</v>
      </c>
      <c r="H24" s="390">
        <f t="shared" si="0"/>
        <v>482011.29416468117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51403.881020355206</v>
      </c>
      <c r="M24" s="390">
        <f>Transpose!F20*$B$3*'Inflation Index'!C25</f>
        <v>172855.78632135363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-982251.73738629115</v>
      </c>
      <c r="Q24" s="390">
        <f t="shared" si="17"/>
        <v>-336728.18812426069</v>
      </c>
      <c r="R24" s="285"/>
      <c r="S24" s="392">
        <f t="shared" si="25"/>
        <v>1270621.8383799801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779602.17261934048</v>
      </c>
      <c r="X24" s="391">
        <f t="shared" si="1"/>
        <v>257161.14339658362</v>
      </c>
      <c r="Y24" s="391">
        <f t="shared" si="19"/>
        <v>205279.13657115292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1406049.2938546508</v>
      </c>
      <c r="AC24" s="391">
        <f t="shared" si="4"/>
        <v>482011.29416468117</v>
      </c>
      <c r="AD24" s="391">
        <f t="shared" si="27"/>
        <v>21525372.147469003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115051.56442490153</v>
      </c>
      <c r="AJ24" s="391">
        <f t="shared" si="6"/>
        <v>72143.483439630072</v>
      </c>
      <c r="AK24" s="391">
        <f t="shared" si="23"/>
        <v>37064.61947717725</v>
      </c>
      <c r="AL24" s="391">
        <f t="shared" si="7"/>
        <v>0</v>
      </c>
      <c r="AM24" s="391">
        <f t="shared" si="8"/>
        <v>-1206511.4047280001</v>
      </c>
      <c r="AN24" s="391">
        <f t="shared" si="24"/>
        <v>-982251.73738629115</v>
      </c>
      <c r="AO24" s="391">
        <f t="shared" si="9"/>
        <v>-336728.18812426069</v>
      </c>
      <c r="AP24" s="391">
        <f t="shared" si="28"/>
        <v>22795993.985848993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627469.51583743421</v>
      </c>
      <c r="D25" s="390">
        <f>Transpose!C21*'Inflation Index'!C26*$B$3</f>
        <v>631840.689885217</v>
      </c>
      <c r="E25" s="390">
        <f>Transpose!D21*'Inflation Index'!C26</f>
        <v>773240.9541863281</v>
      </c>
      <c r="F25" s="390">
        <f>'AVOIDED COST - ALT 1'!S32</f>
        <v>-354873.08049486455</v>
      </c>
      <c r="G25" s="390">
        <f t="shared" si="13"/>
        <v>1677678.0794141146</v>
      </c>
      <c r="H25" s="390">
        <f t="shared" si="0"/>
        <v>540027.26872942387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51716.366619263135</v>
      </c>
      <c r="M25" s="390">
        <f>Transpose!F21*$B$3*'Inflation Index'!C26</f>
        <v>175753.18550822194</v>
      </c>
      <c r="N25" s="390">
        <f>'OPERATING COST ALT 2'!$AF$91*'Inflation Index'!$C26</f>
        <v>0</v>
      </c>
      <c r="O25" s="390">
        <f>'AVOIDED COST - ALT 2'!S32</f>
        <v>-613367.44128058839</v>
      </c>
      <c r="P25" s="390">
        <f t="shared" si="16"/>
        <v>-385897.88915310334</v>
      </c>
      <c r="Q25" s="390">
        <f t="shared" si="17"/>
        <v>-124216.55003120564</v>
      </c>
      <c r="R25" s="285"/>
      <c r="S25" s="392">
        <f t="shared" si="25"/>
        <v>606378.01961935055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787470.66843075352</v>
      </c>
      <c r="X25" s="391">
        <f t="shared" si="1"/>
        <v>263706.46489366319</v>
      </c>
      <c r="Y25" s="391">
        <f t="shared" si="19"/>
        <v>208133.07239823448</v>
      </c>
      <c r="Z25" s="391">
        <f t="shared" si="2"/>
        <v>773240.9541863281</v>
      </c>
      <c r="AA25" s="391">
        <f t="shared" si="3"/>
        <v>-354873.08049486455</v>
      </c>
      <c r="AB25" s="391">
        <f t="shared" si="20"/>
        <v>1677678.0794141146</v>
      </c>
      <c r="AC25" s="391">
        <f t="shared" si="4"/>
        <v>540027.26872942387</v>
      </c>
      <c r="AD25" s="391">
        <f t="shared" si="27"/>
        <v>22065399.416198425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116521.66892602181</v>
      </c>
      <c r="AJ25" s="391">
        <f t="shared" si="6"/>
        <v>73352.748542663583</v>
      </c>
      <c r="AK25" s="391">
        <f t="shared" si="23"/>
        <v>37595.134658799696</v>
      </c>
      <c r="AL25" s="391">
        <f t="shared" si="7"/>
        <v>0</v>
      </c>
      <c r="AM25" s="391">
        <f t="shared" si="8"/>
        <v>-613367.44128058839</v>
      </c>
      <c r="AN25" s="391">
        <f t="shared" si="24"/>
        <v>-385897.88915310329</v>
      </c>
      <c r="AO25" s="391">
        <f t="shared" si="9"/>
        <v>-124216.55003120564</v>
      </c>
      <c r="AP25" s="391">
        <f t="shared" si="28"/>
        <v>22671777.435817786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629054.67866600584</v>
      </c>
      <c r="D26" s="390">
        <f>Transpose!C22*'Inflation Index'!C27*$B$3</f>
        <v>647823.23593962577</v>
      </c>
      <c r="E26" s="390">
        <f>Transpose!D22*'Inflation Index'!C27</f>
        <v>719132.73650179361</v>
      </c>
      <c r="F26" s="390">
        <f>'AVOIDED COST - ALT 1'!S33</f>
        <v>-379781.16955447441</v>
      </c>
      <c r="G26" s="390">
        <f t="shared" si="13"/>
        <v>1616229.4815529506</v>
      </c>
      <c r="H26" s="390">
        <f t="shared" si="0"/>
        <v>488495.39803972986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52028.852218171072</v>
      </c>
      <c r="M26" s="390">
        <f>Transpose!F22*$B$3*'Inflation Index'!C27</f>
        <v>178684.62363938816</v>
      </c>
      <c r="N26" s="390">
        <f>'OPERATING COST ALT 2'!$AG$91*'Inflation Index'!$C27</f>
        <v>0</v>
      </c>
      <c r="O26" s="390">
        <f>'AVOIDED COST - ALT 2'!S33</f>
        <v>-623597.9739482404</v>
      </c>
      <c r="P26" s="390">
        <f t="shared" si="16"/>
        <v>-392884.49809068115</v>
      </c>
      <c r="Q26" s="390">
        <f t="shared" si="17"/>
        <v>-118746.91772980077</v>
      </c>
      <c r="R26" s="285"/>
      <c r="S26" s="392">
        <f>Q26-H26+S25</f>
        <v>-864.29615018004552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795464.35445393878</v>
      </c>
      <c r="X26" s="391">
        <f t="shared" si="1"/>
        <v>270376.97660251491</v>
      </c>
      <c r="Y26" s="391">
        <f t="shared" si="19"/>
        <v>211036.5835491778</v>
      </c>
      <c r="Z26" s="391">
        <f t="shared" si="2"/>
        <v>719132.73650179361</v>
      </c>
      <c r="AA26" s="391">
        <f t="shared" si="3"/>
        <v>-379781.16955447441</v>
      </c>
      <c r="AB26" s="391">
        <f t="shared" si="20"/>
        <v>1616229.4815529506</v>
      </c>
      <c r="AC26" s="391">
        <f t="shared" si="4"/>
        <v>488495.39803972986</v>
      </c>
      <c r="AD26" s="391">
        <f t="shared" si="27"/>
        <v>22553894.814238153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118005.979998218</v>
      </c>
      <c r="AJ26" s="391">
        <f t="shared" si="6"/>
        <v>74576.220216773028</v>
      </c>
      <c r="AK26" s="391">
        <f t="shared" si="23"/>
        <v>38131.275642568216</v>
      </c>
      <c r="AL26" s="391">
        <f t="shared" si="7"/>
        <v>0</v>
      </c>
      <c r="AM26" s="391">
        <f t="shared" si="8"/>
        <v>-623597.9739482404</v>
      </c>
      <c r="AN26" s="391">
        <f t="shared" si="24"/>
        <v>-392884.49809068115</v>
      </c>
      <c r="AO26" s="391">
        <f t="shared" si="9"/>
        <v>-118746.91772980077</v>
      </c>
      <c r="AP26" s="391">
        <f t="shared" si="28"/>
        <v>22553030.518087983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630639.84149457735</v>
      </c>
      <c r="D27" s="390">
        <f>Transpose!C23*'Inflation Index'!C28*$B$3</f>
        <v>664102.53923595452</v>
      </c>
      <c r="E27" s="390">
        <f>Transpose!D23*'Inflation Index'!C28</f>
        <v>859808.47055914381</v>
      </c>
      <c r="F27" s="390">
        <f>'AVOIDED COST - ALT 1'!S34</f>
        <v>-405384.42756725359</v>
      </c>
      <c r="G27" s="390">
        <f t="shared" si="13"/>
        <v>1749166.423722422</v>
      </c>
      <c r="H27" s="390">
        <f t="shared" si="0"/>
        <v>496408.23414152878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52028.852218171072</v>
      </c>
      <c r="M27" s="390">
        <f>Transpose!F23*$B$3*'Inflation Index'!C28</f>
        <v>181648.37487134265</v>
      </c>
      <c r="N27" s="390">
        <f>'OPERATING COST ALT 2'!$AH$91*'Inflation Index'!$C28</f>
        <v>1601990.6102023036</v>
      </c>
      <c r="O27" s="390">
        <f>'AVOIDED COST - ALT 2'!S34</f>
        <v>-633941.27728285384</v>
      </c>
      <c r="P27" s="390">
        <f t="shared" si="16"/>
        <v>1201726.5600089636</v>
      </c>
      <c r="Q27" s="390">
        <f t="shared" si="17"/>
        <v>341046.42730650224</v>
      </c>
      <c r="R27" s="285"/>
      <c r="S27" s="392">
        <f t="shared" si="25"/>
        <v>-156226.10298520658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803581.89575338445</v>
      </c>
      <c r="X27" s="391">
        <f t="shared" si="1"/>
        <v>277171.34358762711</v>
      </c>
      <c r="Y27" s="391">
        <f t="shared" si="19"/>
        <v>213989.14138952023</v>
      </c>
      <c r="Z27" s="391">
        <f t="shared" si="2"/>
        <v>859808.47055914381</v>
      </c>
      <c r="AA27" s="391">
        <f t="shared" ref="AA27:AA38" si="29">F27</f>
        <v>-405384.42756725359</v>
      </c>
      <c r="AB27" s="391">
        <f t="shared" ref="AB27:AB38" si="30">SUM(W27:AA27)</f>
        <v>1749166.423722422</v>
      </c>
      <c r="AC27" s="391">
        <f t="shared" ref="AC27:AC38" si="31">H27</f>
        <v>496408.23414152878</v>
      </c>
      <c r="AD27" s="391">
        <f t="shared" ref="AD27:AD38" si="32">AC27+AD26</f>
        <v>23050303.048379682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119242.93794143773</v>
      </c>
      <c r="AJ27" s="391">
        <f t="shared" ref="AJ27:AJ38" si="35">0.5*M27/$B$3</f>
        <v>75813.178159992764</v>
      </c>
      <c r="AK27" s="391">
        <f t="shared" ref="AK27:AK38" si="36">SUM(AI27:AJ27)*($B$3-1)</f>
        <v>38621.11098808323</v>
      </c>
      <c r="AL27" s="391">
        <f t="shared" ref="AL27:AL38" si="37">N27</f>
        <v>1601990.6102023036</v>
      </c>
      <c r="AM27" s="391">
        <f t="shared" ref="AM27:AM38" si="38">O27</f>
        <v>-633941.27728285384</v>
      </c>
      <c r="AN27" s="391">
        <f t="shared" ref="AN27:AN38" si="39">SUM(AI27:AM27)</f>
        <v>1201726.5600089636</v>
      </c>
      <c r="AO27" s="391">
        <f t="shared" ref="AO27:AO38" si="40">Q27</f>
        <v>341046.42730650224</v>
      </c>
      <c r="AP27" s="391">
        <f t="shared" ref="AP27:AP38" si="41">AO27+AP26</f>
        <v>22894076.945394486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636789.62772615976</v>
      </c>
      <c r="D28" s="390">
        <f>Transpose!C24*'Inflation Index'!C29*$B$3</f>
        <v>680701.91230065795</v>
      </c>
      <c r="E28" s="390">
        <f>Transpose!D24*'Inflation Index'!C29</f>
        <v>804773.80263173906</v>
      </c>
      <c r="F28" s="390">
        <f>'AVOIDED COST - ALT 1'!S35</f>
        <v>-431706.06831000734</v>
      </c>
      <c r="G28" s="390">
        <f t="shared" si="13"/>
        <v>1690559.2743485495</v>
      </c>
      <c r="H28" s="390">
        <f t="shared" si="0"/>
        <v>450493.61434335209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89484.328744969433</v>
      </c>
      <c r="M28" s="390">
        <f>Transpose!F24*$B$3*'Inflation Index'!C29</f>
        <v>184649.96190331626</v>
      </c>
      <c r="N28" s="390">
        <f>'OPERATING COST ALT 2'!$AI$91*'Inflation Index'!$C29</f>
        <v>1628462.1613204046</v>
      </c>
      <c r="O28" s="390">
        <f>'AVOIDED COST - ALT 2'!S35</f>
        <v>-644416.62515355588</v>
      </c>
      <c r="P28" s="390">
        <f t="shared" si="16"/>
        <v>1258179.8268151344</v>
      </c>
      <c r="Q28" s="390">
        <f t="shared" si="17"/>
        <v>335274.83258122229</v>
      </c>
      <c r="R28" s="285"/>
      <c r="S28" s="392">
        <f t="shared" si="25"/>
        <v>-271444.88474733639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815643.22527252825</v>
      </c>
      <c r="X28" s="391">
        <f t="shared" si="1"/>
        <v>284099.29561797075</v>
      </c>
      <c r="Y28" s="391">
        <f t="shared" si="19"/>
        <v>217749.01913631876</v>
      </c>
      <c r="Z28" s="391">
        <f t="shared" si="2"/>
        <v>804773.80263173906</v>
      </c>
      <c r="AA28" s="391">
        <f t="shared" si="29"/>
        <v>-431706.06831000734</v>
      </c>
      <c r="AB28" s="391">
        <f t="shared" si="30"/>
        <v>1690559.2743485495</v>
      </c>
      <c r="AC28" s="391">
        <f t="shared" si="31"/>
        <v>450493.61434335209</v>
      </c>
      <c r="AD28" s="391">
        <f t="shared" si="32"/>
        <v>23500796.662723035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151760.69256813652</v>
      </c>
      <c r="AJ28" s="391">
        <f t="shared" si="35"/>
        <v>77065.927338612804</v>
      </c>
      <c r="AK28" s="391">
        <f t="shared" si="36"/>
        <v>45307.670741536356</v>
      </c>
      <c r="AL28" s="391">
        <f t="shared" si="37"/>
        <v>1628462.1613204046</v>
      </c>
      <c r="AM28" s="391">
        <f t="shared" si="38"/>
        <v>-644416.62515355588</v>
      </c>
      <c r="AN28" s="391">
        <f t="shared" si="39"/>
        <v>1258179.8268151344</v>
      </c>
      <c r="AO28" s="391">
        <f t="shared" si="40"/>
        <v>335274.83258122229</v>
      </c>
      <c r="AP28" s="391">
        <f t="shared" si="41"/>
        <v>23229351.777975708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642939.41395774204</v>
      </c>
      <c r="D29" s="390">
        <f>Transpose!C25*'Inflation Index'!C30*$B$3</f>
        <v>697590.2720347729</v>
      </c>
      <c r="E29" s="390">
        <f>Transpose!D25*'Inflation Index'!C30</f>
        <v>747601.68859211635</v>
      </c>
      <c r="F29" s="390">
        <f>'AVOIDED COST - ALT 1'!S36</f>
        <v>-458735.44002541958</v>
      </c>
      <c r="G29" s="390">
        <f t="shared" si="13"/>
        <v>1629395.9345592116</v>
      </c>
      <c r="H29" s="390">
        <f t="shared" si="0"/>
        <v>407694.87990878761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126939.80527176779</v>
      </c>
      <c r="M29" s="390">
        <f>Transpose!F25*$B$3*'Inflation Index'!C30</f>
        <v>187680.09173179558</v>
      </c>
      <c r="N29" s="390">
        <f>'OPERATING COST ALT 2'!$AJ$91*'Inflation Index'!$C30</f>
        <v>1655185.4366393052</v>
      </c>
      <c r="O29" s="390">
        <f>'AVOIDED COST - ALT 2'!S36</f>
        <v>-654991.58556902653</v>
      </c>
      <c r="P29" s="390">
        <f t="shared" si="16"/>
        <v>1314813.7480738419</v>
      </c>
      <c r="Q29" s="390">
        <f t="shared" si="17"/>
        <v>328982.55221705802</v>
      </c>
      <c r="R29" s="285"/>
      <c r="S29" s="392">
        <f t="shared" si="25"/>
        <v>-350157.21243906597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827825.1669241474</v>
      </c>
      <c r="X29" s="391">
        <f t="shared" si="1"/>
        <v>291147.85978079005</v>
      </c>
      <c r="Y29" s="391">
        <f t="shared" si="19"/>
        <v>221556.65928757755</v>
      </c>
      <c r="Z29" s="391">
        <f t="shared" si="2"/>
        <v>747601.68859211635</v>
      </c>
      <c r="AA29" s="391">
        <f t="shared" si="29"/>
        <v>-458735.44002541958</v>
      </c>
      <c r="AB29" s="391">
        <f t="shared" si="30"/>
        <v>1629395.9345592116</v>
      </c>
      <c r="AC29" s="391">
        <f t="shared" si="31"/>
        <v>407694.87990878761</v>
      </c>
      <c r="AD29" s="391">
        <f t="shared" si="32"/>
        <v>23908491.542631824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184290.35988118997</v>
      </c>
      <c r="AJ29" s="391">
        <f t="shared" si="35"/>
        <v>78330.589203587471</v>
      </c>
      <c r="AK29" s="391">
        <f t="shared" si="36"/>
        <v>51998.947918785925</v>
      </c>
      <c r="AL29" s="391">
        <f t="shared" si="37"/>
        <v>1655185.4366393052</v>
      </c>
      <c r="AM29" s="391">
        <f t="shared" si="38"/>
        <v>-654991.58556902653</v>
      </c>
      <c r="AN29" s="391">
        <f t="shared" si="39"/>
        <v>1314813.7480738419</v>
      </c>
      <c r="AO29" s="391">
        <f t="shared" si="40"/>
        <v>328982.55221705802</v>
      </c>
      <c r="AP29" s="391">
        <f t="shared" si="41"/>
        <v>23558334.330192767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649089.20018932456</v>
      </c>
      <c r="D30" s="390">
        <f>Transpose!C26*'Inflation Index'!C31*$B$3</f>
        <v>714849.6042942619</v>
      </c>
      <c r="E30" s="390">
        <f>Transpose!D26*'Inflation Index'!C31</f>
        <v>687984.06983787043</v>
      </c>
      <c r="F30" s="390">
        <f>'AVOIDED COST - ALT 1'!S37</f>
        <v>-486535.66758836532</v>
      </c>
      <c r="G30" s="390">
        <f t="shared" si="13"/>
        <v>1565387.2067330917</v>
      </c>
      <c r="H30" s="390">
        <f t="shared" si="0"/>
        <v>367773.81207635382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164395.28179856614</v>
      </c>
      <c r="M30" s="390">
        <f>Transpose!F26*$B$3*'Inflation Index'!C31</f>
        <v>190759.94638384265</v>
      </c>
      <c r="N30" s="390">
        <f>'OPERATING COST ALT 2'!$AK$91*'Inflation Index'!$C31</f>
        <v>1682347.2443728559</v>
      </c>
      <c r="O30" s="390">
        <f>'AVOIDED COST - ALT 2'!S37</f>
        <v>-665740.082456748</v>
      </c>
      <c r="P30" s="390">
        <f t="shared" si="16"/>
        <v>1371762.3900985166</v>
      </c>
      <c r="Q30" s="390">
        <f t="shared" si="17"/>
        <v>322283.38221977174</v>
      </c>
      <c r="R30" s="285"/>
      <c r="S30" s="392">
        <f t="shared" si="25"/>
        <v>-395647.64229564805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840161.93851123168</v>
      </c>
      <c r="X30" s="391">
        <f t="shared" si="1"/>
        <v>298351.25387907424</v>
      </c>
      <c r="Y30" s="391">
        <f t="shared" si="19"/>
        <v>225425.61209328051</v>
      </c>
      <c r="Z30" s="391">
        <f t="shared" si="2"/>
        <v>687984.06983787043</v>
      </c>
      <c r="AA30" s="391">
        <f t="shared" si="29"/>
        <v>-486535.66758836532</v>
      </c>
      <c r="AB30" s="391">
        <f t="shared" si="30"/>
        <v>1565387.2067330917</v>
      </c>
      <c r="AC30" s="391">
        <f t="shared" si="31"/>
        <v>367773.81207635382</v>
      </c>
      <c r="AD30" s="391">
        <f t="shared" si="32"/>
        <v>24276265.354708176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216840.78045950542</v>
      </c>
      <c r="AJ30" s="391">
        <f t="shared" si="35"/>
        <v>79616.004333824152</v>
      </c>
      <c r="AK30" s="391">
        <f t="shared" si="36"/>
        <v>58698.443389079235</v>
      </c>
      <c r="AL30" s="391">
        <f t="shared" si="37"/>
        <v>1682347.2443728559</v>
      </c>
      <c r="AM30" s="391">
        <f t="shared" si="38"/>
        <v>-665740.082456748</v>
      </c>
      <c r="AN30" s="391">
        <f t="shared" si="39"/>
        <v>1371762.3900985166</v>
      </c>
      <c r="AO30" s="391">
        <f t="shared" si="40"/>
        <v>322283.38221977174</v>
      </c>
      <c r="AP30" s="391">
        <f t="shared" si="41"/>
        <v>23880617.71241254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655238.98642090696</v>
      </c>
      <c r="D31" s="390">
        <f>Transpose!C27*'Inflation Index'!C32*$B$3</f>
        <v>732487.53658744774</v>
      </c>
      <c r="E31" s="390">
        <f>Transpose!D27*'Inflation Index'!C32</f>
        <v>626566.62623988453</v>
      </c>
      <c r="F31" s="390">
        <f>'AVOIDED COST - ALT 1'!S38</f>
        <v>-515124.77188452525</v>
      </c>
      <c r="G31" s="390">
        <f t="shared" si="13"/>
        <v>1499168.3773637139</v>
      </c>
      <c r="H31" s="390">
        <f t="shared" si="0"/>
        <v>330719.51795868465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201850.7583253645</v>
      </c>
      <c r="M31" s="390">
        <f>Transpose!F27*$B$3*'Inflation Index'!C32</f>
        <v>193890.3418502628</v>
      </c>
      <c r="N31" s="390">
        <f>'OPERATING COST ALT 2'!$AL$91*'Inflation Index'!$C32</f>
        <v>0</v>
      </c>
      <c r="O31" s="390">
        <f>'AVOIDED COST - ALT 2'!S38</f>
        <v>-676664.96357274137</v>
      </c>
      <c r="P31" s="390">
        <f t="shared" si="16"/>
        <v>-280923.8633971141</v>
      </c>
      <c r="Q31" s="390">
        <f t="shared" si="17"/>
        <v>-61972.361536308432</v>
      </c>
      <c r="R31" s="285"/>
      <c r="S31" s="392">
        <f t="shared" si="25"/>
        <v>-788339.52179064113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852656.72346797225</v>
      </c>
      <c r="X31" s="391">
        <f t="shared" si="1"/>
        <v>305712.66134701495</v>
      </c>
      <c r="Y31" s="391">
        <f t="shared" si="19"/>
        <v>229357.1381933674</v>
      </c>
      <c r="Z31" s="391">
        <f t="shared" si="2"/>
        <v>626566.62623988453</v>
      </c>
      <c r="AA31" s="391">
        <f t="shared" si="29"/>
        <v>-515124.77188452525</v>
      </c>
      <c r="AB31" s="391">
        <f t="shared" si="30"/>
        <v>1499168.3773637139</v>
      </c>
      <c r="AC31" s="391">
        <f t="shared" si="31"/>
        <v>330719.51795868465</v>
      </c>
      <c r="AD31" s="391">
        <f t="shared" si="32"/>
        <v>24606984.872666862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249412.29486685805</v>
      </c>
      <c r="AJ31" s="391">
        <f t="shared" si="35"/>
        <v>80922.513293098003</v>
      </c>
      <c r="AK31" s="391">
        <f t="shared" si="36"/>
        <v>65406.292015671286</v>
      </c>
      <c r="AL31" s="391">
        <f t="shared" si="37"/>
        <v>0</v>
      </c>
      <c r="AM31" s="391">
        <f t="shared" si="38"/>
        <v>-676664.96357274137</v>
      </c>
      <c r="AN31" s="391">
        <f t="shared" si="39"/>
        <v>-280923.86339711404</v>
      </c>
      <c r="AO31" s="391">
        <f t="shared" si="40"/>
        <v>-61972.361536308432</v>
      </c>
      <c r="AP31" s="391">
        <f t="shared" si="41"/>
        <v>23818645.350876231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661388.77265248937</v>
      </c>
      <c r="D32" s="390">
        <f>Transpose!C28*'Inflation Index'!C33*$B$3</f>
        <v>750511.84685938922</v>
      </c>
      <c r="E32" s="390">
        <f>Transpose!D28*'Inflation Index'!C33</f>
        <v>562948.17735616071</v>
      </c>
      <c r="F32" s="390">
        <f>'AVOIDED COST - ALT 1'!S39</f>
        <v>-544521.1576641358</v>
      </c>
      <c r="G32" s="390">
        <f t="shared" si="13"/>
        <v>1430327.6392039035</v>
      </c>
      <c r="H32" s="390">
        <f t="shared" si="0"/>
        <v>296275.22493963374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201850.7583253645</v>
      </c>
      <c r="M32" s="390">
        <f>Transpose!F28*$B$3*'Inflation Index'!C33</f>
        <v>197072.10751237627</v>
      </c>
      <c r="N32" s="390">
        <f>'OPERATING COST ALT 2'!$AM$91*'Inflation Index'!$C33</f>
        <v>0</v>
      </c>
      <c r="O32" s="390">
        <f>'AVOIDED COST - ALT 2'!S39</f>
        <v>-687769.1234050747</v>
      </c>
      <c r="P32" s="390">
        <f t="shared" si="16"/>
        <v>-288846.25756733393</v>
      </c>
      <c r="Q32" s="390">
        <f t="shared" si="17"/>
        <v>-59831.039817817211</v>
      </c>
      <c r="R32" s="285"/>
      <c r="S32" s="392">
        <f t="shared" si="25"/>
        <v>-1144445.786548092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865312.76801517862</v>
      </c>
      <c r="X32" s="391">
        <f t="shared" si="1"/>
        <v>313235.32840542123</v>
      </c>
      <c r="Y32" s="391">
        <f t="shared" si="19"/>
        <v>233352.52309127871</v>
      </c>
      <c r="Z32" s="391">
        <f t="shared" si="2"/>
        <v>562948.17735616071</v>
      </c>
      <c r="AA32" s="391">
        <f t="shared" si="29"/>
        <v>-544521.1576641358</v>
      </c>
      <c r="AB32" s="391">
        <f t="shared" si="30"/>
        <v>1430327.6392039035</v>
      </c>
      <c r="AC32" s="391">
        <f t="shared" si="31"/>
        <v>296275.22493963374</v>
      </c>
      <c r="AD32" s="391">
        <f t="shared" si="32"/>
        <v>24903260.097606495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250740.24380763993</v>
      </c>
      <c r="AJ32" s="391">
        <f t="shared" si="35"/>
        <v>82250.462233879909</v>
      </c>
      <c r="AK32" s="391">
        <f t="shared" si="36"/>
        <v>65932.159796220905</v>
      </c>
      <c r="AL32" s="391">
        <f t="shared" si="37"/>
        <v>0</v>
      </c>
      <c r="AM32" s="391">
        <f t="shared" si="38"/>
        <v>-687769.1234050747</v>
      </c>
      <c r="AN32" s="391">
        <f t="shared" si="39"/>
        <v>-288846.25756733399</v>
      </c>
      <c r="AO32" s="391">
        <f t="shared" si="40"/>
        <v>-59831.039817817211</v>
      </c>
      <c r="AP32" s="391">
        <f t="shared" si="41"/>
        <v>23758814.311058413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667538.55888407165</v>
      </c>
      <c r="D33" s="390">
        <f>Transpose!C29*'Inflation Index'!C34*$B$3</f>
        <v>768930.46637522476</v>
      </c>
      <c r="E33" s="390">
        <f>Transpose!D29*'Inflation Index'!C34</f>
        <v>496703.00908166269</v>
      </c>
      <c r="F33" s="390">
        <f>'AVOIDED COST - ALT 1'!S40</f>
        <v>-574743.6212876346</v>
      </c>
      <c r="G33" s="390">
        <f t="shared" si="13"/>
        <v>1358428.4130533244</v>
      </c>
      <c r="H33" s="390">
        <f t="shared" si="0"/>
        <v>264208.60291813768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201850.7583253645</v>
      </c>
      <c r="M33" s="390">
        <f>Transpose!F29*$B$3*'Inflation Index'!C34</f>
        <v>200306.08636175838</v>
      </c>
      <c r="N33" s="390">
        <f>'OPERATING COST ALT 2'!$AN$91*'Inflation Index'!$C34</f>
        <v>0</v>
      </c>
      <c r="O33" s="390">
        <f>'AVOIDED COST - ALT 2'!S40</f>
        <v>-699055.5039407392</v>
      </c>
      <c r="P33" s="390">
        <f t="shared" si="16"/>
        <v>-296898.65925361635</v>
      </c>
      <c r="Q33" s="390">
        <f t="shared" si="17"/>
        <v>-57745.538311695302</v>
      </c>
      <c r="R33" s="285"/>
      <c r="S33" s="392">
        <f t="shared" si="25"/>
        <v>-1466399.927777925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878133.38236367621</v>
      </c>
      <c r="X33" s="391">
        <f t="shared" si="1"/>
        <v>320922.56526511884</v>
      </c>
      <c r="Y33" s="391">
        <f t="shared" si="19"/>
        <v>237413.07763050139</v>
      </c>
      <c r="Z33" s="391">
        <f t="shared" si="2"/>
        <v>496703.00908166269</v>
      </c>
      <c r="AA33" s="391">
        <f t="shared" si="29"/>
        <v>-574743.6212876346</v>
      </c>
      <c r="AB33" s="391">
        <f t="shared" si="30"/>
        <v>1358428.4130533247</v>
      </c>
      <c r="AC33" s="391">
        <f t="shared" si="31"/>
        <v>264208.60291813768</v>
      </c>
      <c r="AD33" s="391">
        <f t="shared" si="32"/>
        <v>25167468.700524632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252089.98456280777</v>
      </c>
      <c r="AJ33" s="391">
        <f t="shared" si="35"/>
        <v>83600.202989047742</v>
      </c>
      <c r="AK33" s="391">
        <f t="shared" si="36"/>
        <v>66466.657135267378</v>
      </c>
      <c r="AL33" s="391">
        <f t="shared" si="37"/>
        <v>0</v>
      </c>
      <c r="AM33" s="391">
        <f t="shared" si="38"/>
        <v>-699055.5039407392</v>
      </c>
      <c r="AN33" s="391">
        <f t="shared" si="39"/>
        <v>-296898.65925361629</v>
      </c>
      <c r="AO33" s="391">
        <f t="shared" si="40"/>
        <v>-57745.538311695302</v>
      </c>
      <c r="AP33" s="391">
        <f>AO33+AP32</f>
        <v>23701068.772746719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673688.34511565417</v>
      </c>
      <c r="D34" s="390">
        <f>Transpose!C30*'Inflation Index'!C35*$B$3</f>
        <v>787751.48265763512</v>
      </c>
      <c r="E34" s="390">
        <f>Transpose!D30*'Inflation Index'!C35</f>
        <v>442047.3079992889</v>
      </c>
      <c r="F34" s="390">
        <f>'AVOIDED COST - ALT 1'!S41</f>
        <v>-605811.35862215282</v>
      </c>
      <c r="G34" s="390">
        <f t="shared" si="13"/>
        <v>1297675.7771504254</v>
      </c>
      <c r="H34" s="390">
        <f t="shared" si="0"/>
        <v>236988.23587047975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201850.7583253645</v>
      </c>
      <c r="M34" s="390">
        <f>Transpose!F30*$B$3*'Inflation Index'!C35</f>
        <v>203593.1352235855</v>
      </c>
      <c r="N34" s="390">
        <f>'OPERATING COST ALT 2'!$AO$91*'Inflation Index'!$C35</f>
        <v>0</v>
      </c>
      <c r="O34" s="390">
        <f>'AVOIDED COST - ALT 2'!S41</f>
        <v>-710527.09544511535</v>
      </c>
      <c r="P34" s="390">
        <f t="shared" si="16"/>
        <v>-305083.20189616538</v>
      </c>
      <c r="Q34" s="390">
        <f t="shared" si="17"/>
        <v>-55715.866077007428</v>
      </c>
      <c r="R34" s="285"/>
      <c r="S34" s="392">
        <f t="shared" si="25"/>
        <v>-1759104.0297254121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891121.94194029365</v>
      </c>
      <c r="X34" s="391">
        <f t="shared" si="1"/>
        <v>328777.74735293619</v>
      </c>
      <c r="Y34" s="391">
        <f t="shared" si="19"/>
        <v>241540.13848005948</v>
      </c>
      <c r="Z34" s="391">
        <f t="shared" si="2"/>
        <v>442047.3079992889</v>
      </c>
      <c r="AA34" s="391">
        <f t="shared" si="29"/>
        <v>-605811.35862215282</v>
      </c>
      <c r="AB34" s="391">
        <f t="shared" si="30"/>
        <v>1297675.7771504256</v>
      </c>
      <c r="AC34" s="391">
        <f t="shared" si="31"/>
        <v>236988.23587047975</v>
      </c>
      <c r="AD34" s="391">
        <f t="shared" si="32"/>
        <v>25404456.936395112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253461.87473886251</v>
      </c>
      <c r="AJ34" s="391">
        <f t="shared" si="35"/>
        <v>84972.093165102473</v>
      </c>
      <c r="AK34" s="391">
        <f t="shared" si="36"/>
        <v>67009.925644985051</v>
      </c>
      <c r="AL34" s="391">
        <f t="shared" si="37"/>
        <v>0</v>
      </c>
      <c r="AM34" s="391">
        <f t="shared" si="38"/>
        <v>-710527.09544511535</v>
      </c>
      <c r="AN34" s="391">
        <f t="shared" si="39"/>
        <v>-305083.20189616532</v>
      </c>
      <c r="AO34" s="391">
        <f t="shared" si="40"/>
        <v>-55715.866077007428</v>
      </c>
      <c r="AP34" s="391">
        <f t="shared" si="41"/>
        <v>23645352.906669714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679838.13134723657</v>
      </c>
      <c r="D35" s="390">
        <f>Transpose!C31*'Inflation Index'!C36*$B$3</f>
        <v>806983.14247942809</v>
      </c>
      <c r="E35" s="390">
        <f>Transpose!D31*'Inflation Index'!C36</f>
        <v>449301.36166797573</v>
      </c>
      <c r="F35" s="390">
        <f>'AVOIDED COST - ALT 1'!S42</f>
        <v>-637743.97309171094</v>
      </c>
      <c r="G35" s="390">
        <f t="shared" si="13"/>
        <v>1298378.6624029297</v>
      </c>
      <c r="H35" s="390">
        <f t="shared" si="0"/>
        <v>222644.69520794399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201850.7583253645</v>
      </c>
      <c r="M35" s="390">
        <f>Transpose!F31*$B$3*'Inflation Index'!C36</f>
        <v>206934.12498364635</v>
      </c>
      <c r="N35" s="390">
        <f>'OPERATING COST ALT 2'!$AP$91*'Inflation Index'!$C36</f>
        <v>0</v>
      </c>
      <c r="O35" s="390">
        <f>'AVOIDED COST - ALT 2'!S42</f>
        <v>-722186.93725422607</v>
      </c>
      <c r="P35" s="390">
        <f t="shared" si="16"/>
        <v>-313402.05394521519</v>
      </c>
      <c r="Q35" s="390">
        <f t="shared" si="17"/>
        <v>-53741.87577069243</v>
      </c>
      <c r="R35" s="285"/>
      <c r="S35" s="392">
        <f t="shared" si="25"/>
        <v>-2035490.6007040485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904281.88863685378</v>
      </c>
      <c r="X35" s="391">
        <f t="shared" si="1"/>
        <v>336804.31656069623</v>
      </c>
      <c r="Y35" s="391">
        <f t="shared" si="19"/>
        <v>245735.06862911483</v>
      </c>
      <c r="Z35" s="391">
        <f t="shared" si="2"/>
        <v>449301.36166797573</v>
      </c>
      <c r="AA35" s="391">
        <f t="shared" si="29"/>
        <v>-637743.97309171094</v>
      </c>
      <c r="AB35" s="391">
        <f t="shared" si="30"/>
        <v>1298378.6624029297</v>
      </c>
      <c r="AC35" s="391">
        <f t="shared" si="31"/>
        <v>222644.69520794399</v>
      </c>
      <c r="AD35" s="391">
        <f t="shared" si="32"/>
        <v>25627101.631603055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254856.27781067419</v>
      </c>
      <c r="AJ35" s="391">
        <f t="shared" si="35"/>
        <v>86366.496236914172</v>
      </c>
      <c r="AK35" s="391">
        <f t="shared" si="36"/>
        <v>67562.109261422476</v>
      </c>
      <c r="AL35" s="391">
        <f t="shared" si="37"/>
        <v>0</v>
      </c>
      <c r="AM35" s="391">
        <f t="shared" si="38"/>
        <v>-722186.93725422607</v>
      </c>
      <c r="AN35" s="391">
        <f t="shared" si="39"/>
        <v>-313402.05394521524</v>
      </c>
      <c r="AO35" s="391">
        <f t="shared" si="40"/>
        <v>-53741.87577069243</v>
      </c>
      <c r="AP35" s="391">
        <f t="shared" si="41"/>
        <v>23591611.030899022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685987.91757881898</v>
      </c>
      <c r="D36" s="390">
        <f>Transpose!C32*'Inflation Index'!C37*$B$3</f>
        <v>826633.85491226078</v>
      </c>
      <c r="E36" s="390">
        <f>Transpose!D32*'Inflation Index'!C37</f>
        <v>456674.45529839495</v>
      </c>
      <c r="F36" s="390">
        <f>'AVOIDED COST - ALT 1'!S43</f>
        <v>-670561.48388404108</v>
      </c>
      <c r="G36" s="390">
        <f t="shared" si="13"/>
        <v>1298734.7439054335</v>
      </c>
      <c r="H36" s="390">
        <f t="shared" si="0"/>
        <v>209113.38564652562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201850.7583253645</v>
      </c>
      <c r="M36" s="390">
        <f>Transpose!F32*$B$3*'Inflation Index'!C37</f>
        <v>210329.94081907845</v>
      </c>
      <c r="N36" s="390">
        <f>'OPERATING COST ALT 2'!$AQ$91*'Inflation Index'!$C37</f>
        <v>0</v>
      </c>
      <c r="O36" s="390">
        <f>'AVOIDED COST - ALT 2'!S43</f>
        <v>-734038.11857999326</v>
      </c>
      <c r="P36" s="390">
        <f t="shared" si="16"/>
        <v>-321857.41943555034</v>
      </c>
      <c r="Q36" s="390">
        <f t="shared" si="17"/>
        <v>-51823.280303743486</v>
      </c>
      <c r="R36" s="285"/>
      <c r="S36" s="392">
        <f t="shared" si="25"/>
        <v>-2296427.2666543177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917616.73208259558</v>
      </c>
      <c r="X36" s="391">
        <f t="shared" si="1"/>
        <v>345005.78251763806</v>
      </c>
      <c r="Y36" s="391">
        <f t="shared" si="19"/>
        <v>249999.2578908462</v>
      </c>
      <c r="Z36" s="391">
        <f t="shared" si="2"/>
        <v>456674.45529839495</v>
      </c>
      <c r="AA36" s="391">
        <f t="shared" si="29"/>
        <v>-670561.48388404108</v>
      </c>
      <c r="AB36" s="391">
        <f t="shared" si="30"/>
        <v>1298734.7439054335</v>
      </c>
      <c r="AC36" s="391">
        <f t="shared" si="31"/>
        <v>209113.38564652562</v>
      </c>
      <c r="AD36" s="391">
        <f t="shared" si="32"/>
        <v>25836215.01724958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256273.56321778276</v>
      </c>
      <c r="AJ36" s="391">
        <f t="shared" si="35"/>
        <v>87783.781644022733</v>
      </c>
      <c r="AK36" s="391">
        <f t="shared" si="36"/>
        <v>68123.354282637476</v>
      </c>
      <c r="AL36" s="391">
        <f t="shared" si="37"/>
        <v>0</v>
      </c>
      <c r="AM36" s="391">
        <f t="shared" si="38"/>
        <v>-734038.11857999326</v>
      </c>
      <c r="AN36" s="391">
        <f t="shared" si="39"/>
        <v>-321857.41943555028</v>
      </c>
      <c r="AO36" s="391">
        <f t="shared" si="40"/>
        <v>-51823.280303743486</v>
      </c>
      <c r="AP36" s="391">
        <f t="shared" si="41"/>
        <v>23539787.750595279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692137.70381040138</v>
      </c>
      <c r="D37" s="390">
        <f>Transpose!C33*'Inflation Index'!C38*$B$3</f>
        <v>846712.19443253661</v>
      </c>
      <c r="E37" s="390">
        <f>Transpose!D33*'Inflation Index'!C38</f>
        <v>696252.81352764182</v>
      </c>
      <c r="F37" s="390">
        <f>'AVOIDED COST - ALT 1'!S44</f>
        <v>-704284.33431700803</v>
      </c>
      <c r="G37" s="390">
        <f t="shared" si="13"/>
        <v>1530818.3774535717</v>
      </c>
      <c r="H37" s="390">
        <f t="shared" si="0"/>
        <v>231438.40841581218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201850.7583253645</v>
      </c>
      <c r="M37" s="390">
        <f>Transpose!F33*$B$3*'Inflation Index'!C38</f>
        <v>213781.48243289089</v>
      </c>
      <c r="N37" s="390">
        <f>'OPERATING COST ALT 2'!$AR$91*'Inflation Index'!$C38</f>
        <v>1885378.4281592814</v>
      </c>
      <c r="O37" s="390">
        <f>'AVOIDED COST - ALT 2'!S44</f>
        <v>-746083.77932870574</v>
      </c>
      <c r="P37" s="390">
        <f t="shared" si="16"/>
        <v>1554926.889588831</v>
      </c>
      <c r="Q37" s="390">
        <f t="shared" si="17"/>
        <v>235083.27952530273</v>
      </c>
      <c r="R37" s="285"/>
      <c r="S37" s="392">
        <f t="shared" si="25"/>
        <v>-2292782.395544827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931130.05094045901</v>
      </c>
      <c r="X37" s="391">
        <f t="shared" si="1"/>
        <v>353385.72388670145</v>
      </c>
      <c r="Y37" s="391">
        <f t="shared" si="19"/>
        <v>254334.12341577769</v>
      </c>
      <c r="Z37" s="391">
        <f t="shared" si="2"/>
        <v>696252.81352764182</v>
      </c>
      <c r="AA37" s="391">
        <f t="shared" si="29"/>
        <v>-704284.33431700803</v>
      </c>
      <c r="AB37" s="391">
        <f t="shared" si="30"/>
        <v>1530818.3774535721</v>
      </c>
      <c r="AC37" s="391">
        <f t="shared" si="31"/>
        <v>231438.40841581218</v>
      </c>
      <c r="AD37" s="391">
        <f t="shared" si="32"/>
        <v>26067653.425665393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257714.10646227878</v>
      </c>
      <c r="AJ37" s="391">
        <f t="shared" si="35"/>
        <v>89224.324888518735</v>
      </c>
      <c r="AK37" s="391">
        <f t="shared" si="36"/>
        <v>68693.809407457898</v>
      </c>
      <c r="AL37" s="391">
        <f t="shared" si="37"/>
        <v>1885378.4281592814</v>
      </c>
      <c r="AM37" s="391">
        <f t="shared" si="38"/>
        <v>-746083.77932870574</v>
      </c>
      <c r="AN37" s="391">
        <f t="shared" si="39"/>
        <v>1554926.889588831</v>
      </c>
      <c r="AO37" s="391">
        <f t="shared" si="40"/>
        <v>235083.27952530273</v>
      </c>
      <c r="AP37" s="391">
        <f t="shared" si="41"/>
        <v>23774871.030120581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698287.49004198366</v>
      </c>
      <c r="D38" s="390">
        <f>Transpose!C34*'Inflation Index'!C39*$B$3</f>
        <v>867226.90408553404</v>
      </c>
      <c r="E38" s="390">
        <f>Transpose!D34*'Inflation Index'!C39</f>
        <v>707678.41251876112</v>
      </c>
      <c r="F38" s="390">
        <f>'AVOIDED COST - ALT 1'!S45</f>
        <v>-738933.40036765602</v>
      </c>
      <c r="G38" s="390">
        <f t="shared" si="13"/>
        <v>1534259.406278623</v>
      </c>
      <c r="H38" s="390">
        <f t="shared" si="0"/>
        <v>217801.5436875514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201850.7583253645</v>
      </c>
      <c r="M38" s="390">
        <f>Transpose!F34*$B$3*'Inflation Index'!C39</f>
        <v>217289.66429233592</v>
      </c>
      <c r="N38" s="390">
        <f>'OPERATING COST ALT 2'!$AS$91*'Inflation Index'!$C39</f>
        <v>1916317.7327453729</v>
      </c>
      <c r="O38" s="390">
        <f>'AVOIDED COST - ALT 2'!S45</f>
        <v>-758327.11093292362</v>
      </c>
      <c r="P38" s="390">
        <f t="shared" si="16"/>
        <v>1577131.04443015</v>
      </c>
      <c r="Q38" s="390">
        <f t="shared" si="17"/>
        <v>223887.54774371357</v>
      </c>
      <c r="R38" s="285"/>
      <c r="S38" s="392">
        <f t="shared" si="25"/>
        <v>-2286696.3914886648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944825.49422767165</v>
      </c>
      <c r="X38" s="391">
        <f t="shared" si="1"/>
        <v>361947.7896851144</v>
      </c>
      <c r="Y38" s="391">
        <f t="shared" si="19"/>
        <v>258741.11021473157</v>
      </c>
      <c r="Z38" s="391">
        <f t="shared" si="2"/>
        <v>707678.41251876112</v>
      </c>
      <c r="AA38" s="391">
        <f t="shared" si="29"/>
        <v>-738933.40036765602</v>
      </c>
      <c r="AB38" s="391">
        <f t="shared" si="30"/>
        <v>1534259.406278623</v>
      </c>
      <c r="AC38" s="391">
        <f t="shared" si="31"/>
        <v>217801.5436875514</v>
      </c>
      <c r="AD38" s="391">
        <f t="shared" si="32"/>
        <v>26285454.969352946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259178.28920829087</v>
      </c>
      <c r="AJ38" s="391">
        <f t="shared" si="35"/>
        <v>90688.507634530848</v>
      </c>
      <c r="AK38" s="391">
        <f t="shared" si="36"/>
        <v>69273.625774878674</v>
      </c>
      <c r="AL38" s="391">
        <f t="shared" si="37"/>
        <v>1916317.7327453729</v>
      </c>
      <c r="AM38" s="391">
        <f t="shared" si="38"/>
        <v>-758327.11093292362</v>
      </c>
      <c r="AN38" s="391">
        <f t="shared" si="39"/>
        <v>1577131.0444301495</v>
      </c>
      <c r="AO38" s="391">
        <f t="shared" si="40"/>
        <v>223887.54774371357</v>
      </c>
      <c r="AP38" s="391">
        <f t="shared" si="41"/>
        <v>23998758.577864297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704437.27627356607</v>
      </c>
      <c r="D39" s="390">
        <f>Transpose!C35*'Inflation Index'!C40*$B$3</f>
        <v>888186.89870883932</v>
      </c>
      <c r="E39" s="390">
        <f>Transpose!D35*'Inflation Index'!C40</f>
        <v>719291.50707150623</v>
      </c>
      <c r="F39" s="390">
        <f>'AVOIDED COST - ALT 1'!S46</f>
        <v>-770771.35719702835</v>
      </c>
      <c r="G39" s="390">
        <f t="shared" si="13"/>
        <v>1541144.3248568831</v>
      </c>
      <c r="H39" s="390">
        <f t="shared" si="0"/>
        <v>205426.21418376052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201850.7583253645</v>
      </c>
      <c r="M39" s="390">
        <f>Transpose!F35*$B$3*'Inflation Index'!C40</f>
        <v>220855.415871192</v>
      </c>
      <c r="N39" s="390">
        <f>'OPERATING COST ALT 2'!$AS$91*'Inflation Index'!$C40</f>
        <v>1947764.7553333116</v>
      </c>
      <c r="O39" s="390">
        <f>'AVOIDED COST - ALT 2'!S46</f>
        <v>-770771.35719702835</v>
      </c>
      <c r="P39" s="390">
        <f t="shared" si="16"/>
        <v>1599699.5723328397</v>
      </c>
      <c r="Q39" s="390">
        <f t="shared" si="17"/>
        <v>213231.31239264889</v>
      </c>
      <c r="R39" s="285"/>
      <c r="S39" s="392">
        <f t="shared" si="25"/>
        <v>-2278891.2932797763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958706.78266109002</v>
      </c>
      <c r="X39" s="391">
        <f t="shared" ref="X39" si="43">0.5*D39/$B$3</f>
        <v>370695.70062973263</v>
      </c>
      <c r="Y39" s="391">
        <f t="shared" ref="Y39" si="44">SUM(W39:X39)*($B$3-1)</f>
        <v>263221.69169158285</v>
      </c>
      <c r="Z39" s="391">
        <f t="shared" ref="Z39" si="45">E39</f>
        <v>719291.50707150623</v>
      </c>
      <c r="AA39" s="391">
        <f t="shared" ref="AA39" si="46">F39</f>
        <v>-770771.35719702835</v>
      </c>
      <c r="AB39" s="391">
        <f t="shared" ref="AB39" si="47">SUM(W39:AA39)</f>
        <v>1541144.3248568831</v>
      </c>
      <c r="AC39" s="391">
        <f t="shared" ref="AC39" si="48">H39</f>
        <v>205426.21418376052</v>
      </c>
      <c r="AD39" s="391">
        <f t="shared" ref="AD39" si="49">AC39+AD38</f>
        <v>26490881.183536705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260666.49938310561</v>
      </c>
      <c r="AJ39" s="391">
        <f t="shared" ref="AJ39" si="53">0.5*M39/$B$3</f>
        <v>92176.717809345588</v>
      </c>
      <c r="AK39" s="391">
        <f t="shared" ref="AK39" si="54">SUM(AI39:AJ39)*($B$3-1)</f>
        <v>69862.957004105323</v>
      </c>
      <c r="AL39" s="391">
        <f t="shared" ref="AL39" si="55">N39</f>
        <v>1947764.7553333116</v>
      </c>
      <c r="AM39" s="391">
        <f t="shared" ref="AM39" si="56">O39</f>
        <v>-770771.35719702835</v>
      </c>
      <c r="AN39" s="391">
        <f t="shared" ref="AN39" si="57">SUM(AI39:AM39)</f>
        <v>1599699.5723328397</v>
      </c>
      <c r="AO39" s="391">
        <f t="shared" ref="AO39" si="58">Q39</f>
        <v>213231.31239264889</v>
      </c>
      <c r="AP39" s="391">
        <f t="shared" ref="AP39" si="59">AO39+AP38</f>
        <v>24211989.890256945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7B10-FB6F-4536-8F70-88C070A1193D}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2BB8-FE4B-499A-9963-C42AA9789D5C}">
  <sheetPr>
    <tabColor rgb="FF92D050"/>
  </sheetPr>
  <dimension ref="A2:P37"/>
  <sheetViews>
    <sheetView showGridLines="0" workbookViewId="0">
      <selection activeCell="K1" sqref="K1:P1048576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  <col min="11" max="11" width="12.28515625" style="1" customWidth="1"/>
    <col min="12" max="16" width="9.140625" style="1"/>
  </cols>
  <sheetData>
    <row r="2" spans="1:11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  <c r="K2" s="516"/>
    </row>
    <row r="3" spans="1:11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1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1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674810.11687999999</v>
      </c>
      <c r="D5" s="60">
        <f>'Summary Calculations'!X7</f>
        <v>161472.36799999999</v>
      </c>
      <c r="E5" s="60">
        <f>'Summary Calculations'!Y7</f>
        <v>165583.93200623995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2256677.5143461623</v>
      </c>
      <c r="I5" s="60">
        <f>'Summary Calculations'!AC7</f>
        <v>2256677.5143461623</v>
      </c>
      <c r="J5" s="60">
        <f>'Summary Calculations'!AD7</f>
        <v>2256677.5143461623</v>
      </c>
      <c r="K5" s="82"/>
    </row>
    <row r="6" spans="1:11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681438.0801359443</v>
      </c>
      <c r="D6" s="60">
        <f>'Summary Calculations'!X8</f>
        <v>168100.33125594427</v>
      </c>
      <c r="E6" s="60">
        <f>'Summary Calculations'!Y8</f>
        <v>168208.60545559388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2196959.2955722138</v>
      </c>
      <c r="I6" s="60">
        <f>'Summary Calculations'!AC8</f>
        <v>2062872.5780020789</v>
      </c>
      <c r="J6" s="60">
        <f>'Summary Calculations'!AD8</f>
        <v>4319550.0923482412</v>
      </c>
      <c r="K6" s="82"/>
    </row>
    <row r="7" spans="1:11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685984.04906788992</v>
      </c>
      <c r="D7" s="60">
        <f>'Summary Calculations'!X9</f>
        <v>172646.30018788984</v>
      </c>
      <c r="E7" s="60">
        <f>'Summary Calculations'!Y9</f>
        <v>170008.80915264436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2166016.1702741846</v>
      </c>
      <c r="I7" s="60">
        <f>'Summary Calculations'!AC9</f>
        <v>1909688.2631525358</v>
      </c>
      <c r="J7" s="60">
        <f>'Summary Calculations'!AD9</f>
        <v>6229238.3555007773</v>
      </c>
      <c r="K7" s="82"/>
    </row>
    <row r="8" spans="1:11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690786.89078804583</v>
      </c>
      <c r="D8" s="60">
        <f>'Summary Calculations'!X10</f>
        <v>177449.14190804577</v>
      </c>
      <c r="E8" s="60">
        <f>'Summary Calculations'!Y10</f>
        <v>171910.7344738261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2125825.1521086628</v>
      </c>
      <c r="I8" s="60">
        <f>'Summary Calculations'!AC10</f>
        <v>1759862.4215050882</v>
      </c>
      <c r="J8" s="60">
        <f>'Summary Calculations'!AD10</f>
        <v>7989100.7770058652</v>
      </c>
      <c r="K8" s="82"/>
    </row>
    <row r="9" spans="1:11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695727.26665325125</v>
      </c>
      <c r="D9" s="60">
        <f>'Summary Calculations'!X11</f>
        <v>182389.51777325117</v>
      </c>
      <c r="E9" s="60">
        <f>'Summary Calculations'!Y11</f>
        <v>173867.12331644743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2069106.2467557914</v>
      </c>
      <c r="I9" s="60">
        <f>'Summary Calculations'!AC11</f>
        <v>1608364.0631179851</v>
      </c>
      <c r="J9" s="60">
        <f>'Summary Calculations'!AD11</f>
        <v>9597464.8401238509</v>
      </c>
      <c r="K9" s="82"/>
    </row>
    <row r="10" spans="1:11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700832.53575154976</v>
      </c>
      <c r="D10" s="60">
        <f>'Summary Calculations'!X12</f>
        <v>187494.78687154979</v>
      </c>
      <c r="E10" s="60">
        <f>'Summary Calculations'!Y12</f>
        <v>175888.80987937367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2007367.8482293417</v>
      </c>
      <c r="I10" s="60">
        <f>'Summary Calculations'!AC12</f>
        <v>1465139.324270901</v>
      </c>
      <c r="J10" s="60">
        <f>'Summary Calculations'!AD12</f>
        <v>11062604.164394751</v>
      </c>
      <c r="K10" s="82"/>
    </row>
    <row r="11" spans="1:11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706088.03404930118</v>
      </c>
      <c r="D11" s="60">
        <f>'Summary Calculations'!X13</f>
        <v>192750.28516930112</v>
      </c>
      <c r="E11" s="60">
        <f>'Summary Calculations'!Y13</f>
        <v>177969.98720528319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1936250.3367749739</v>
      </c>
      <c r="I11" s="60">
        <f>'Summary Calculations'!AC13</f>
        <v>1326978.41832798</v>
      </c>
      <c r="J11" s="60">
        <f>'Summary Calculations'!AD13</f>
        <v>12389582.582722731</v>
      </c>
      <c r="K11" s="82"/>
    </row>
    <row r="12" spans="1:11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711412.90240258782</v>
      </c>
      <c r="D12" s="60">
        <f>'Summary Calculations'!X14</f>
        <v>198075.15352258776</v>
      </c>
      <c r="E12" s="60">
        <f>'Summary Calculations'!Y14</f>
        <v>180078.63507318471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1865479.8445416689</v>
      </c>
      <c r="I12" s="60">
        <f>'Summary Calculations'!AC14</f>
        <v>1200447.873611545</v>
      </c>
      <c r="J12" s="60">
        <f>'Summary Calculations'!AD14</f>
        <v>13590030.456334276</v>
      </c>
      <c r="K12" s="82"/>
    </row>
    <row r="13" spans="1:11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716865.59032469383</v>
      </c>
      <c r="D13" s="60">
        <f>'Summary Calculations'!X15</f>
        <v>203527.84144469383</v>
      </c>
      <c r="E13" s="60">
        <f>'Summary Calculations'!Y15</f>
        <v>182237.89949033872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1788513.5681445771</v>
      </c>
      <c r="I13" s="60">
        <f>'Summary Calculations'!AC15</f>
        <v>1080675.6773871609</v>
      </c>
      <c r="J13" s="60">
        <f>'Summary Calculations'!AD15</f>
        <v>14670706.133721437</v>
      </c>
      <c r="K13" s="82"/>
    </row>
    <row r="14" spans="1:11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722398.29470001499</v>
      </c>
      <c r="D14" s="60">
        <f>'Summary Calculations'!X16</f>
        <v>209060.5458200149</v>
      </c>
      <c r="E14" s="60">
        <f>'Summary Calculations'!Y16</f>
        <v>184428.85042296589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1699027.5298969038</v>
      </c>
      <c r="I14" s="60">
        <f>'Summary Calculations'!AC16</f>
        <v>963948.75325795833</v>
      </c>
      <c r="J14" s="60">
        <f>'Summary Calculations'!AD16</f>
        <v>15634654.886979396</v>
      </c>
      <c r="K14" s="82"/>
    </row>
    <row r="15" spans="1:11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728025.97733991581</v>
      </c>
      <c r="D15" s="60">
        <f>'Summary Calculations'!X17</f>
        <v>214688.22845991576</v>
      </c>
      <c r="E15" s="60">
        <f>'Summary Calculations'!Y17</f>
        <v>186657.41274836659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1923954.0093614045</v>
      </c>
      <c r="I15" s="60">
        <f>'Summary Calculations'!AC17</f>
        <v>1024940.3919309276</v>
      </c>
      <c r="J15" s="60">
        <f>'Summary Calculations'!AD17</f>
        <v>16659595.278910324</v>
      </c>
      <c r="K15" s="82"/>
    </row>
    <row r="16" spans="1:11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735044.87411015038</v>
      </c>
      <c r="D16" s="60">
        <f>'Summary Calculations'!X18</f>
        <v>220415.73888733247</v>
      </c>
      <c r="E16" s="60">
        <f>'Summary Calculations'!Y18</f>
        <v>189181.20137350156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1865949.004518169</v>
      </c>
      <c r="I16" s="60">
        <f>'Summary Calculations'!AC18</f>
        <v>933370.53113656514</v>
      </c>
      <c r="J16" s="60">
        <f>'Summary Calculations'!AD18</f>
        <v>17592965.810046889</v>
      </c>
      <c r="K16" s="82"/>
    </row>
    <row r="17" spans="1:12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742163.75532194192</v>
      </c>
      <c r="D17" s="60">
        <f>'Summary Calculations'!X19</f>
        <v>226243.233756306</v>
      </c>
      <c r="E17" s="60">
        <f>'Summary Calculations'!Y19</f>
        <v>191744.58383749303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1794312.1964391891</v>
      </c>
      <c r="I17" s="60">
        <f>'Summary Calculations'!AC19</f>
        <v>842757.67409039824</v>
      </c>
      <c r="J17" s="60">
        <f>'Summary Calculations'!AD19</f>
        <v>18435723.484137286</v>
      </c>
      <c r="K17" s="82"/>
    </row>
    <row r="18" spans="1:12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749426.89228503022</v>
      </c>
      <c r="D18" s="60">
        <f>'Summary Calculations'!X20</f>
        <v>232214.98437657641</v>
      </c>
      <c r="E18" s="60">
        <f>'Summary Calculations'!Y20</f>
        <v>194365.09157899805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1732461.9500308617</v>
      </c>
      <c r="I18" s="60">
        <f>'Summary Calculations'!AC20</f>
        <v>764044.76414329431</v>
      </c>
      <c r="J18" s="60">
        <f>'Summary Calculations'!AD20</f>
        <v>19199768.248280581</v>
      </c>
      <c r="K18" s="82"/>
    </row>
    <row r="19" spans="1:12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756777.13699761266</v>
      </c>
      <c r="D19" s="60">
        <f>'Summary Calculations'!X21</f>
        <v>238273.84274634084</v>
      </c>
      <c r="E19" s="60">
        <f>'Summary Calculations'!Y21</f>
        <v>197020.09398930275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1657809.4109308794</v>
      </c>
      <c r="I19" s="60">
        <f>'Summary Calculations'!AC21</f>
        <v>686499.2890834409</v>
      </c>
      <c r="J19" s="60">
        <f>'Summary Calculations'!AD21</f>
        <v>19886267.537364021</v>
      </c>
      <c r="K19" s="82"/>
    </row>
    <row r="20" spans="1:12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764253.49530300545</v>
      </c>
      <c r="D20" s="60">
        <f>'Summary Calculations'!X22</f>
        <v>244458.81470891551</v>
      </c>
      <c r="E20" s="60">
        <f>'Summary Calculations'!Y22</f>
        <v>199725.03738236031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1571040.9644210844</v>
      </c>
      <c r="I20" s="60">
        <f>'Summary Calculations'!AC22</f>
        <v>610862.39795219665</v>
      </c>
      <c r="J20" s="60">
        <f>'Summary Calculations'!AD22</f>
        <v>20497129.935316216</v>
      </c>
      <c r="K20" s="82"/>
    </row>
    <row r="21" spans="1:12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771844.68375190848</v>
      </c>
      <c r="D21" s="60">
        <f>'Summary Calculations'!X23</f>
        <v>250726.8288434851</v>
      </c>
      <c r="E21" s="60">
        <f>'Summary Calculations'!Y23</f>
        <v>202469.15949388788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1496132.3137403023</v>
      </c>
      <c r="I21" s="60">
        <f>'Summary Calculations'!AC23</f>
        <v>546230.91798810544</v>
      </c>
      <c r="J21" s="60">
        <f>'Summary Calculations'!AD23</f>
        <v>21043360.853304323</v>
      </c>
      <c r="K21" s="82"/>
    </row>
    <row r="22" spans="1:12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779602.17261934048</v>
      </c>
      <c r="D22" s="82">
        <f>'Summary Calculations'!X24</f>
        <v>257161.14339658362</v>
      </c>
      <c r="E22" s="82">
        <f>'Summary Calculations'!Y24</f>
        <v>205279.13657115292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1406049.2938546508</v>
      </c>
      <c r="I22" s="82">
        <f>'Summary Calculations'!AC24</f>
        <v>482011.29416468117</v>
      </c>
      <c r="J22" s="82">
        <f>'Summary Calculations'!AD24</f>
        <v>21525372.147469003</v>
      </c>
      <c r="K22" s="82"/>
    </row>
    <row r="23" spans="1:12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787470.66843075352</v>
      </c>
      <c r="D23" s="60">
        <f>'Summary Calculations'!X25</f>
        <v>263706.46489366319</v>
      </c>
      <c r="E23" s="60">
        <f>'Summary Calculations'!Y25</f>
        <v>208133.07239823448</v>
      </c>
      <c r="F23" s="60">
        <f>'Summary Calculations'!Z25</f>
        <v>773240.9541863281</v>
      </c>
      <c r="G23" s="60">
        <f>'Summary Calculations'!AA25</f>
        <v>-354873.08049486455</v>
      </c>
      <c r="H23" s="60">
        <f>'Summary Calculations'!AB25</f>
        <v>1677678.0794141146</v>
      </c>
      <c r="I23" s="60">
        <f>'Summary Calculations'!AC25</f>
        <v>540027.26872942387</v>
      </c>
      <c r="J23" s="60">
        <f>'Summary Calculations'!AD25</f>
        <v>22065399.416198425</v>
      </c>
      <c r="K23" s="82"/>
    </row>
    <row r="24" spans="1:12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795464.35445393878</v>
      </c>
      <c r="D24" s="82">
        <f>'Summary Calculations'!X26</f>
        <v>270376.97660251491</v>
      </c>
      <c r="E24" s="82">
        <f>'Summary Calculations'!Y26</f>
        <v>211036.5835491778</v>
      </c>
      <c r="F24" s="82">
        <f>'Summary Calculations'!Z26</f>
        <v>719132.73650179361</v>
      </c>
      <c r="G24" s="82">
        <f>'Summary Calculations'!AA26</f>
        <v>-379781.16955447441</v>
      </c>
      <c r="H24" s="82">
        <f>'Summary Calculations'!AB26</f>
        <v>1616229.4815529506</v>
      </c>
      <c r="I24" s="82">
        <f>'Summary Calculations'!AC26</f>
        <v>488495.39803972986</v>
      </c>
      <c r="J24" s="82">
        <f>'Summary Calculations'!AD26</f>
        <v>22553894.814238153</v>
      </c>
      <c r="K24" s="82"/>
    </row>
    <row r="25" spans="1:12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803581.89575338445</v>
      </c>
      <c r="D25" s="82">
        <f>'Summary Calculations'!X27</f>
        <v>277171.34358762711</v>
      </c>
      <c r="E25" s="82">
        <f>'Summary Calculations'!Y27</f>
        <v>213989.14138952023</v>
      </c>
      <c r="F25" s="82">
        <f>'Summary Calculations'!Z27</f>
        <v>859808.47055914381</v>
      </c>
      <c r="G25" s="82">
        <f>'Summary Calculations'!AA27</f>
        <v>-405384.42756725359</v>
      </c>
      <c r="H25" s="82">
        <f>'Summary Calculations'!AB27</f>
        <v>1749166.423722422</v>
      </c>
      <c r="I25" s="82">
        <f>'Summary Calculations'!AC27</f>
        <v>496408.23414152878</v>
      </c>
      <c r="J25" s="82">
        <f>'Summary Calculations'!AD27</f>
        <v>23050303.048379682</v>
      </c>
      <c r="K25" s="82"/>
      <c r="L25" s="82"/>
    </row>
    <row r="26" spans="1:12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815643.22527252825</v>
      </c>
      <c r="D26" s="60">
        <f>'Summary Calculations'!X28</f>
        <v>284099.29561797075</v>
      </c>
      <c r="E26" s="60">
        <f>'Summary Calculations'!Y28</f>
        <v>217749.01913631876</v>
      </c>
      <c r="F26" s="60">
        <f>'Summary Calculations'!Z28</f>
        <v>804773.80263173906</v>
      </c>
      <c r="G26" s="60">
        <f>'Summary Calculations'!AA28</f>
        <v>-431706.06831000734</v>
      </c>
      <c r="H26" s="60">
        <f>'Summary Calculations'!AB28</f>
        <v>1690559.2743485495</v>
      </c>
      <c r="I26" s="60">
        <f>'Summary Calculations'!AC28</f>
        <v>450493.61434335209</v>
      </c>
      <c r="J26" s="60">
        <f>'Summary Calculations'!AD28</f>
        <v>23500796.662723035</v>
      </c>
      <c r="K26" s="82"/>
    </row>
    <row r="27" spans="1:12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827825.1669241474</v>
      </c>
      <c r="D27" s="60">
        <f>'Summary Calculations'!X29</f>
        <v>291147.85978079005</v>
      </c>
      <c r="E27" s="60">
        <f>'Summary Calculations'!Y29</f>
        <v>221556.65928757755</v>
      </c>
      <c r="F27" s="60">
        <f>'Summary Calculations'!Z29</f>
        <v>747601.68859211635</v>
      </c>
      <c r="G27" s="60">
        <f>'Summary Calculations'!AA29</f>
        <v>-458735.44002541958</v>
      </c>
      <c r="H27" s="60">
        <f>'Summary Calculations'!AB29</f>
        <v>1629395.9345592116</v>
      </c>
      <c r="I27" s="60">
        <f>'Summary Calculations'!AC29</f>
        <v>407694.87990878761</v>
      </c>
      <c r="J27" s="60">
        <f>'Summary Calculations'!AD29</f>
        <v>23908491.542631824</v>
      </c>
      <c r="K27" s="82"/>
    </row>
    <row r="28" spans="1:12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840161.93851123168</v>
      </c>
      <c r="D28" s="60">
        <f>'Summary Calculations'!X30</f>
        <v>298351.25387907424</v>
      </c>
      <c r="E28" s="60">
        <f>'Summary Calculations'!Y30</f>
        <v>225425.61209328051</v>
      </c>
      <c r="F28" s="60">
        <f>'Summary Calculations'!Z30</f>
        <v>687984.06983787043</v>
      </c>
      <c r="G28" s="60">
        <f>'Summary Calculations'!AA30</f>
        <v>-486535.66758836532</v>
      </c>
      <c r="H28" s="60">
        <f>'Summary Calculations'!AB30</f>
        <v>1565387.2067330917</v>
      </c>
      <c r="I28" s="60">
        <f>'Summary Calculations'!AC30</f>
        <v>367773.81207635382</v>
      </c>
      <c r="J28" s="60">
        <f>'Summary Calculations'!AD30</f>
        <v>24276265.354708176</v>
      </c>
      <c r="K28" s="82"/>
    </row>
    <row r="29" spans="1:12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852656.72346797225</v>
      </c>
      <c r="D29" s="60">
        <f>'Summary Calculations'!X31</f>
        <v>305712.66134701495</v>
      </c>
      <c r="E29" s="60">
        <f>'Summary Calculations'!Y31</f>
        <v>229357.1381933674</v>
      </c>
      <c r="F29" s="60">
        <f>'Summary Calculations'!Z31</f>
        <v>626566.62623988453</v>
      </c>
      <c r="G29" s="60">
        <f>'Summary Calculations'!AA31</f>
        <v>-515124.77188452525</v>
      </c>
      <c r="H29" s="60">
        <f>'Summary Calculations'!AB31</f>
        <v>1499168.3773637139</v>
      </c>
      <c r="I29" s="60">
        <f>'Summary Calculations'!AC31</f>
        <v>330719.51795868465</v>
      </c>
      <c r="J29" s="60">
        <f>'Summary Calculations'!AD31</f>
        <v>24606984.872666862</v>
      </c>
      <c r="K29" s="82"/>
    </row>
    <row r="30" spans="1:12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865312.76801517862</v>
      </c>
      <c r="D30" s="60">
        <f>'Summary Calculations'!X32</f>
        <v>313235.32840542123</v>
      </c>
      <c r="E30" s="60">
        <f>'Summary Calculations'!Y32</f>
        <v>233352.52309127871</v>
      </c>
      <c r="F30" s="60">
        <f>'Summary Calculations'!Z32</f>
        <v>562948.17735616071</v>
      </c>
      <c r="G30" s="60">
        <f>'Summary Calculations'!AA32</f>
        <v>-544521.1576641358</v>
      </c>
      <c r="H30" s="60">
        <f>'Summary Calculations'!AB32</f>
        <v>1430327.6392039035</v>
      </c>
      <c r="I30" s="60">
        <f>'Summary Calculations'!AC32</f>
        <v>296275.22493963374</v>
      </c>
      <c r="J30" s="60">
        <f>'Summary Calculations'!AD32</f>
        <v>24903260.097606495</v>
      </c>
      <c r="K30" s="82"/>
    </row>
    <row r="31" spans="1:12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878133.38236367621</v>
      </c>
      <c r="D31" s="60">
        <f>'Summary Calculations'!X33</f>
        <v>320922.56526511884</v>
      </c>
      <c r="E31" s="60">
        <f>'Summary Calculations'!Y33</f>
        <v>237413.07763050139</v>
      </c>
      <c r="F31" s="60">
        <f>'Summary Calculations'!Z33</f>
        <v>496703.00908166269</v>
      </c>
      <c r="G31" s="60">
        <f>'Summary Calculations'!AA33</f>
        <v>-574743.6212876346</v>
      </c>
      <c r="H31" s="60">
        <f>'Summary Calculations'!AB33</f>
        <v>1358428.4130533247</v>
      </c>
      <c r="I31" s="60">
        <f>'Summary Calculations'!AC33</f>
        <v>264208.60291813768</v>
      </c>
      <c r="J31" s="60">
        <f>'Summary Calculations'!AD33</f>
        <v>25167468.700524632</v>
      </c>
      <c r="K31" s="82"/>
    </row>
    <row r="32" spans="1:12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891121.94194029365</v>
      </c>
      <c r="D32" s="60">
        <f>'Summary Calculations'!X34</f>
        <v>328777.74735293619</v>
      </c>
      <c r="E32" s="60">
        <f>'Summary Calculations'!Y34</f>
        <v>241540.13848005948</v>
      </c>
      <c r="F32" s="60">
        <f>'Summary Calculations'!Z34</f>
        <v>442047.3079992889</v>
      </c>
      <c r="G32" s="60">
        <f>'Summary Calculations'!AA34</f>
        <v>-605811.35862215282</v>
      </c>
      <c r="H32" s="60">
        <f>'Summary Calculations'!AB34</f>
        <v>1297675.7771504256</v>
      </c>
      <c r="I32" s="60">
        <f>'Summary Calculations'!AC34</f>
        <v>236988.23587047975</v>
      </c>
      <c r="J32" s="60">
        <f>'Summary Calculations'!AD34</f>
        <v>25404456.936395112</v>
      </c>
      <c r="K32" s="82"/>
    </row>
    <row r="33" spans="1:11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904281.88863685378</v>
      </c>
      <c r="D33" s="60">
        <f>'Summary Calculations'!X35</f>
        <v>336804.31656069623</v>
      </c>
      <c r="E33" s="60">
        <f>'Summary Calculations'!Y35</f>
        <v>245735.06862911483</v>
      </c>
      <c r="F33" s="60">
        <f>'Summary Calculations'!Z35</f>
        <v>449301.36166797573</v>
      </c>
      <c r="G33" s="60">
        <f>'Summary Calculations'!AA35</f>
        <v>-637743.97309171094</v>
      </c>
      <c r="H33" s="60">
        <f>'Summary Calculations'!AB35</f>
        <v>1298378.6624029297</v>
      </c>
      <c r="I33" s="60">
        <f>'Summary Calculations'!AC35</f>
        <v>222644.69520794399</v>
      </c>
      <c r="J33" s="60">
        <f>'Summary Calculations'!AD35</f>
        <v>25627101.631603055</v>
      </c>
      <c r="K33" s="82"/>
    </row>
    <row r="34" spans="1:11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917616.73208259558</v>
      </c>
      <c r="D34" s="60">
        <f>'Summary Calculations'!X36</f>
        <v>345005.78251763806</v>
      </c>
      <c r="E34" s="60">
        <f>'Summary Calculations'!Y36</f>
        <v>249999.2578908462</v>
      </c>
      <c r="F34" s="60">
        <f>'Summary Calculations'!Z36</f>
        <v>456674.45529839495</v>
      </c>
      <c r="G34" s="60">
        <f>'Summary Calculations'!AA36</f>
        <v>-670561.48388404108</v>
      </c>
      <c r="H34" s="60">
        <f>'Summary Calculations'!AB36</f>
        <v>1298734.7439054335</v>
      </c>
      <c r="I34" s="60">
        <f>'Summary Calculations'!AC36</f>
        <v>209113.38564652562</v>
      </c>
      <c r="J34" s="60">
        <f>'Summary Calculations'!AD36</f>
        <v>25836215.01724958</v>
      </c>
      <c r="K34" s="82"/>
    </row>
    <row r="35" spans="1:11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931130.05094045901</v>
      </c>
      <c r="D35" s="60">
        <f>'Summary Calculations'!X37</f>
        <v>353385.72388670145</v>
      </c>
      <c r="E35" s="60">
        <f>'Summary Calculations'!Y37</f>
        <v>254334.12341577769</v>
      </c>
      <c r="F35" s="60">
        <f>'Summary Calculations'!Z37</f>
        <v>696252.81352764182</v>
      </c>
      <c r="G35" s="60">
        <f>'Summary Calculations'!AA37</f>
        <v>-704284.33431700803</v>
      </c>
      <c r="H35" s="60">
        <f>'Summary Calculations'!AB37</f>
        <v>1530818.3774535721</v>
      </c>
      <c r="I35" s="60">
        <f>'Summary Calculations'!AC37</f>
        <v>231438.40841581218</v>
      </c>
      <c r="J35" s="60">
        <f>'Summary Calculations'!AD37</f>
        <v>26067653.425665393</v>
      </c>
      <c r="K35" s="82"/>
    </row>
    <row r="36" spans="1:11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944825.49422767165</v>
      </c>
      <c r="D36" s="60">
        <f>'Summary Calculations'!X38</f>
        <v>361947.7896851144</v>
      </c>
      <c r="E36" s="60">
        <f>'Summary Calculations'!Y38</f>
        <v>258741.11021473157</v>
      </c>
      <c r="F36" s="60">
        <f>'Summary Calculations'!Z38</f>
        <v>707678.41251876112</v>
      </c>
      <c r="G36" s="60">
        <f>'Summary Calculations'!AA38</f>
        <v>-738933.40036765602</v>
      </c>
      <c r="H36" s="60">
        <f>'Summary Calculations'!AB38</f>
        <v>1534259.406278623</v>
      </c>
      <c r="I36" s="60">
        <f>'Summary Calculations'!AC38</f>
        <v>217801.5436875514</v>
      </c>
      <c r="J36" s="60">
        <f>'Summary Calculations'!AD38</f>
        <v>26285454.969352946</v>
      </c>
      <c r="K36" s="82"/>
    </row>
    <row r="37" spans="1:11" x14ac:dyDescent="0.25">
      <c r="A37">
        <v>2055</v>
      </c>
      <c r="B37" s="18">
        <f>'Summary Calculations'!V39</f>
        <v>1004</v>
      </c>
      <c r="C37" s="18">
        <f>'Summary Calculations'!W39</f>
        <v>958706.78266109002</v>
      </c>
      <c r="D37" s="18">
        <f>'Summary Calculations'!X39</f>
        <v>370695.70062973263</v>
      </c>
      <c r="E37" s="18">
        <f>'Summary Calculations'!Y39</f>
        <v>263221.69169158285</v>
      </c>
      <c r="F37" s="18">
        <f>'Summary Calculations'!Z39</f>
        <v>719291.50707150623</v>
      </c>
      <c r="G37" s="18">
        <f>'Summary Calculations'!AA39</f>
        <v>-770771.35719702835</v>
      </c>
      <c r="H37" s="18">
        <f>'Summary Calculations'!AB39</f>
        <v>1541144.3248568831</v>
      </c>
      <c r="I37" s="18">
        <f>'Summary Calculations'!AC39</f>
        <v>205426.21418376052</v>
      </c>
      <c r="J37" s="18">
        <f>'Summary Calculations'!AD39</f>
        <v>26490881.183536705</v>
      </c>
      <c r="K37" s="82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3C66-5391-478B-9F40-473430E43B4B}">
  <sheetPr>
    <tabColor rgb="FF92D050"/>
  </sheetPr>
  <dimension ref="A2:K37"/>
  <sheetViews>
    <sheetView showGridLines="0" tabSelected="1" topLeftCell="A16" workbookViewId="0">
      <selection activeCell="H49" sqref="H49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5452999.5469571203</v>
      </c>
      <c r="D5" s="60">
        <f>'Summary Calculations'!AJ7</f>
        <v>1324999.8984000001</v>
      </c>
      <c r="E5" s="60">
        <f>'Summary Calculations'!AK7</f>
        <v>1342043.8901807095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7770574.1655496927</v>
      </c>
      <c r="I5" s="60">
        <f>'Summary Calculations'!AO7</f>
        <v>7770574.1655496927</v>
      </c>
      <c r="J5" s="60">
        <f>'Summary Calculations'!AP7</f>
        <v>7770574.1655496927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5507386.8749532336</v>
      </c>
      <c r="D6" s="60">
        <f>'Summary Calculations'!AJ8</f>
        <v>1379387.2263961132</v>
      </c>
      <c r="E6" s="60">
        <f>'Summary Calculations'!AK8</f>
        <v>1363581.2720671704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7507967.0839688536</v>
      </c>
      <c r="I6" s="60">
        <f>'Summary Calculations'!AO8</f>
        <v>7049734.3511444638</v>
      </c>
      <c r="J6" s="60">
        <f>'Summary Calculations'!AP8</f>
        <v>14820308.516694156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5544689.903623485</v>
      </c>
      <c r="D7" s="60">
        <f>'Summary Calculations'!AJ9</f>
        <v>1416690.255066365</v>
      </c>
      <c r="E7" s="60">
        <f>'Summary Calculations'!AK9</f>
        <v>1378353.2714205899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7488777.1803904586</v>
      </c>
      <c r="I7" s="60">
        <f>'Summary Calculations'!AO9</f>
        <v>6602549.9176886948</v>
      </c>
      <c r="J7" s="60">
        <f>'Summary Calculations'!AP9</f>
        <v>21422858.434382852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5584100.7630173229</v>
      </c>
      <c r="D8" s="60">
        <f>'Summary Calculations'!AJ10</f>
        <v>1456101.1144602022</v>
      </c>
      <c r="E8" s="60">
        <f>'Summary Calculations'!AK10</f>
        <v>1393959.9717405497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7394115.7965109088</v>
      </c>
      <c r="I8" s="60">
        <f>'Summary Calculations'!AO10</f>
        <v>6121212.0468276236</v>
      </c>
      <c r="J8" s="60">
        <f>'Summary Calculations'!AP10</f>
        <v>27544070.481210478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57563.097806684033</v>
      </c>
      <c r="D9" s="60">
        <f>'Summary Calculations'!AJ11</f>
        <v>57563.097806684033</v>
      </c>
      <c r="E9" s="60">
        <f>'Summary Calculations'!AK11</f>
        <v>22794.986731446872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-947693.40953130322</v>
      </c>
      <c r="I9" s="60">
        <f>'Summary Calculations'!AO11</f>
        <v>-736663.9703175202</v>
      </c>
      <c r="J9" s="60">
        <f>'Summary Calculations'!AP11</f>
        <v>26807406.510892957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58610.782556474165</v>
      </c>
      <c r="D10" s="60">
        <f>'Summary Calculations'!AJ12</f>
        <v>58610.782556474165</v>
      </c>
      <c r="E10" s="60">
        <f>'Summary Calculations'!AK12</f>
        <v>23209.869892363764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-997252.55877844221</v>
      </c>
      <c r="I10" s="60">
        <f>'Summary Calculations'!AO12</f>
        <v>-727875.53182387212</v>
      </c>
      <c r="J10" s="60">
        <f>'Summary Calculations'!AP12</f>
        <v>26079530.979069084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59685.218213110842</v>
      </c>
      <c r="D11" s="60">
        <f>'Summary Calculations'!AJ13</f>
        <v>59685.218213110842</v>
      </c>
      <c r="E11" s="60">
        <f>'Summary Calculations'!AK13</f>
        <v>23635.346412391889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-1072275.3592623756</v>
      </c>
      <c r="I11" s="60">
        <f>'Summary Calculations'!AO13</f>
        <v>-734866.88844998146</v>
      </c>
      <c r="J11" s="60">
        <f>'Summary Calculations'!AP13</f>
        <v>25344664.090619102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60760.850679167335</v>
      </c>
      <c r="D12" s="60">
        <f>'Summary Calculations'!AJ14</f>
        <v>60760.850679167335</v>
      </c>
      <c r="E12" s="60">
        <f>'Summary Calculations'!AK14</f>
        <v>24061.29686895026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-1119315.8686284425</v>
      </c>
      <c r="I12" s="60">
        <f>'Summary Calculations'!AO14</f>
        <v>-720286.71782556991</v>
      </c>
      <c r="J12" s="60">
        <f>'Summary Calculations'!AP14</f>
        <v>24624377.372793533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61855.41046456679</v>
      </c>
      <c r="D13" s="60">
        <f>'Summary Calculations'!AJ15</f>
        <v>61855.41046456679</v>
      </c>
      <c r="E13" s="60">
        <f>'Summary Calculations'!AK15</f>
        <v>24494.742543968445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-1172128.347649846</v>
      </c>
      <c r="I13" s="60">
        <f>'Summary Calculations'!AO15</f>
        <v>-708236.50356495159</v>
      </c>
      <c r="J13" s="60">
        <f>'Summary Calculations'!AP15</f>
        <v>23916140.869228583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62953.98177783635</v>
      </c>
      <c r="D14" s="60">
        <f>'Summary Calculations'!AJ16</f>
        <v>62953.98177783635</v>
      </c>
      <c r="E14" s="60">
        <f>'Summary Calculations'!AK16</f>
        <v>24929.77678402319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-1250223.7784063013</v>
      </c>
      <c r="I14" s="60">
        <f>'Summary Calculations'!AO16</f>
        <v>-709318.49618783756</v>
      </c>
      <c r="J14" s="60">
        <f>'Summary Calculations'!AP16</f>
        <v>23206822.373040747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64060.919675475918</v>
      </c>
      <c r="D15" s="60">
        <f>'Summary Calculations'!AJ17</f>
        <v>64060.919675475918</v>
      </c>
      <c r="E15" s="60">
        <f>'Summary Calculations'!AK17</f>
        <v>25368.124191488456</v>
      </c>
      <c r="F15" s="60">
        <f>'Summary Calculations'!AL17</f>
        <v>1353656.3733611219</v>
      </c>
      <c r="G15" s="60">
        <f>'Summary Calculations'!AM17</f>
        <v>-1021082.126686043</v>
      </c>
      <c r="H15" s="60">
        <f>'Summary Calculations'!AN17</f>
        <v>486064.21021751908</v>
      </c>
      <c r="I15" s="60">
        <f>'Summary Calculations'!AO17</f>
        <v>258939.0597175959</v>
      </c>
      <c r="J15" s="60">
        <f>'Summary Calculations'!AP17</f>
        <v>23465761.432758342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75774.032595748446</v>
      </c>
      <c r="D16" s="60">
        <f>'Summary Calculations'!AJ18</f>
        <v>65177.432048473951</v>
      </c>
      <c r="E16" s="60">
        <f>'Summary Calculations'!AK18</f>
        <v>27908.389999556028</v>
      </c>
      <c r="F16" s="60">
        <f>'Summary Calculations'!AL18</f>
        <v>1377249.1362702679</v>
      </c>
      <c r="G16" s="60">
        <f>'Summary Calculations'!AM18</f>
        <v>-1029683.4794370655</v>
      </c>
      <c r="H16" s="60">
        <f>'Summary Calculations'!AN18</f>
        <v>516425.51147698076</v>
      </c>
      <c r="I16" s="60">
        <f>'Summary Calculations'!AO18</f>
        <v>258322.36185051023</v>
      </c>
      <c r="J16" s="60">
        <f>'Summary Calculations'!AP18</f>
        <v>23724083.794608854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87496.509441574133</v>
      </c>
      <c r="D17" s="60">
        <f>'Summary Calculations'!AJ19</f>
        <v>66303.308347025159</v>
      </c>
      <c r="E17" s="60">
        <f>'Summary Calculations'!AK19</f>
        <v>30452.363922142653</v>
      </c>
      <c r="F17" s="60">
        <f>'Summary Calculations'!AL19</f>
        <v>1401039.7661093445</v>
      </c>
      <c r="G17" s="60">
        <f>'Summary Calculations'!AM19</f>
        <v>-1068027.6522971322</v>
      </c>
      <c r="H17" s="60">
        <f>'Summary Calculations'!AN19</f>
        <v>517264.29552295431</v>
      </c>
      <c r="I17" s="60">
        <f>'Summary Calculations'!AO19</f>
        <v>242950.17079526797</v>
      </c>
      <c r="J17" s="60">
        <f>'Summary Calculations'!AP19</f>
        <v>23967033.965404123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99240.961038135851</v>
      </c>
      <c r="D18" s="60">
        <f>'Summary Calculations'!AJ20</f>
        <v>67451.159396312389</v>
      </c>
      <c r="E18" s="60">
        <f>'Summary Calculations'!AK20</f>
        <v>33005.039846020743</v>
      </c>
      <c r="F18" s="60">
        <f>'Summary Calculations'!AL20</f>
        <v>1425294.7392881284</v>
      </c>
      <c r="G18" s="60">
        <f>'Summary Calculations'!AM20</f>
        <v>-1074778.1346913178</v>
      </c>
      <c r="H18" s="60">
        <f>'Summary Calculations'!AN20</f>
        <v>550213.76487727952</v>
      </c>
      <c r="I18" s="60">
        <f>'Summary Calculations'!AO20</f>
        <v>242653.49447159076</v>
      </c>
      <c r="J18" s="60">
        <f>'Summary Calculations'!AP20</f>
        <v>24209687.459875714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110990.35501433862</v>
      </c>
      <c r="D19" s="60">
        <f>'Summary Calculations'!AJ21</f>
        <v>68603.952825240674</v>
      </c>
      <c r="E19" s="60">
        <f>'Summary Calculations'!AK21</f>
        <v>35559.672952236695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-888932.34837282449</v>
      </c>
      <c r="I19" s="60">
        <f>'Summary Calculations'!AO21</f>
        <v>-368107.10638839618</v>
      </c>
      <c r="J19" s="60">
        <f>'Summary Calculations'!AP21</f>
        <v>23841580.353487317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112159.09482062903</v>
      </c>
      <c r="D20" s="60">
        <f>'Summary Calculations'!AJ22</f>
        <v>69772.692631531099</v>
      </c>
      <c r="E20" s="60">
        <f>'Summary Calculations'!AK22</f>
        <v>36022.493915527702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-934059.05282863427</v>
      </c>
      <c r="I20" s="60">
        <f>'Summary Calculations'!AO22</f>
        <v>-363186.93513514579</v>
      </c>
      <c r="J20" s="60">
        <f>'Summary Calculations'!AP22</f>
        <v>23478393.418352172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113592.02065875421</v>
      </c>
      <c r="D21" s="60">
        <f>'Summary Calculations'!AJ23</f>
        <v>70944.779071569516</v>
      </c>
      <c r="E21" s="60">
        <f>'Summary Calculations'!AK23</f>
        <v>36538.286346604087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-946797.22735390766</v>
      </c>
      <c r="I21" s="60">
        <f>'Summary Calculations'!AO23</f>
        <v>-345671.24437891663</v>
      </c>
      <c r="J21" s="60">
        <f>'Summary Calculations'!AP23</f>
        <v>23132722.173973255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115051.56442490153</v>
      </c>
      <c r="D22" s="82">
        <f>'Summary Calculations'!AJ24</f>
        <v>72143.483439630072</v>
      </c>
      <c r="E22" s="82">
        <f>'Summary Calculations'!AK24</f>
        <v>37064.61947717725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-982251.73738629115</v>
      </c>
      <c r="I22" s="82">
        <f>'Summary Calculations'!AO24</f>
        <v>-336728.18812426069</v>
      </c>
      <c r="J22" s="82">
        <f>'Summary Calculations'!AP24</f>
        <v>22795993.985848993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116521.66892602181</v>
      </c>
      <c r="D23" s="82">
        <f>'Summary Calculations'!AJ25</f>
        <v>73352.748542663583</v>
      </c>
      <c r="E23" s="82">
        <f>'Summary Calculations'!AK25</f>
        <v>37595.134658799696</v>
      </c>
      <c r="F23" s="82">
        <f>'Summary Calculations'!AL25</f>
        <v>0</v>
      </c>
      <c r="G23" s="82">
        <f>'Summary Calculations'!AM25</f>
        <v>-613367.44128058839</v>
      </c>
      <c r="H23" s="82">
        <f>'Summary Calculations'!AN25</f>
        <v>-385897.88915310329</v>
      </c>
      <c r="I23" s="82">
        <f>'Summary Calculations'!AO25</f>
        <v>-124216.55003120564</v>
      </c>
      <c r="J23" s="82">
        <f>'Summary Calculations'!AP25</f>
        <v>22671777.435817786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118005.979998218</v>
      </c>
      <c r="D24" s="82">
        <f>'Summary Calculations'!AJ26</f>
        <v>74576.220216773028</v>
      </c>
      <c r="E24" s="82">
        <f>'Summary Calculations'!AK26</f>
        <v>38131.275642568216</v>
      </c>
      <c r="F24" s="82">
        <f>'Summary Calculations'!AL26</f>
        <v>0</v>
      </c>
      <c r="G24" s="82">
        <f>'Summary Calculations'!AM26</f>
        <v>-623597.9739482404</v>
      </c>
      <c r="H24" s="82">
        <f>'Summary Calculations'!AN26</f>
        <v>-392884.49809068115</v>
      </c>
      <c r="I24" s="82">
        <f>'Summary Calculations'!AO26</f>
        <v>-118746.91772980077</v>
      </c>
      <c r="J24" s="82">
        <f>'Summary Calculations'!AP26</f>
        <v>22553030.518087983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119242.93794143773</v>
      </c>
      <c r="D25" s="82">
        <f>'Summary Calculations'!AJ27</f>
        <v>75813.178159992764</v>
      </c>
      <c r="E25" s="82">
        <f>'Summary Calculations'!AK27</f>
        <v>38621.11098808323</v>
      </c>
      <c r="F25" s="82">
        <f>'Summary Calculations'!AL27</f>
        <v>1601990.6102023036</v>
      </c>
      <c r="G25" s="82">
        <f>'Summary Calculations'!AM27</f>
        <v>-633941.27728285384</v>
      </c>
      <c r="H25" s="82">
        <f>'Summary Calculations'!AN27</f>
        <v>1201726.5600089636</v>
      </c>
      <c r="I25" s="82">
        <f>'Summary Calculations'!AO27</f>
        <v>341046.42730650224</v>
      </c>
      <c r="J25" s="82">
        <f>'Summary Calculations'!AP27</f>
        <v>22894076.945394486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151760.69256813652</v>
      </c>
      <c r="D26" s="60">
        <f>'Summary Calculations'!AJ28</f>
        <v>77065.927338612804</v>
      </c>
      <c r="E26" s="60">
        <f>'Summary Calculations'!AK28</f>
        <v>45307.670741536356</v>
      </c>
      <c r="F26" s="60">
        <f>'Summary Calculations'!AL28</f>
        <v>1628462.1613204046</v>
      </c>
      <c r="G26" s="60">
        <f>'Summary Calculations'!AM28</f>
        <v>-644416.62515355588</v>
      </c>
      <c r="H26" s="60">
        <f>'Summary Calculations'!AN28</f>
        <v>1258179.8268151344</v>
      </c>
      <c r="I26" s="60">
        <f>'Summary Calculations'!AO28</f>
        <v>335274.83258122229</v>
      </c>
      <c r="J26" s="60">
        <f>'Summary Calculations'!AP28</f>
        <v>23229351.777975708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184290.35988118997</v>
      </c>
      <c r="D27" s="60">
        <f>'Summary Calculations'!AJ29</f>
        <v>78330.589203587471</v>
      </c>
      <c r="E27" s="60">
        <f>'Summary Calculations'!AK29</f>
        <v>51998.947918785925</v>
      </c>
      <c r="F27" s="60">
        <f>'Summary Calculations'!AL29</f>
        <v>1655185.4366393052</v>
      </c>
      <c r="G27" s="60">
        <f>'Summary Calculations'!AM29</f>
        <v>-654991.58556902653</v>
      </c>
      <c r="H27" s="60">
        <f>'Summary Calculations'!AN29</f>
        <v>1314813.7480738419</v>
      </c>
      <c r="I27" s="60">
        <f>'Summary Calculations'!AO29</f>
        <v>328982.55221705802</v>
      </c>
      <c r="J27" s="60">
        <f>'Summary Calculations'!AP29</f>
        <v>23558334.330192767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216840.78045950542</v>
      </c>
      <c r="D28" s="60">
        <f>'Summary Calculations'!AJ30</f>
        <v>79616.004333824152</v>
      </c>
      <c r="E28" s="60">
        <f>'Summary Calculations'!AK30</f>
        <v>58698.443389079235</v>
      </c>
      <c r="F28" s="60">
        <f>'Summary Calculations'!AL30</f>
        <v>1682347.2443728559</v>
      </c>
      <c r="G28" s="60">
        <f>'Summary Calculations'!AM30</f>
        <v>-665740.082456748</v>
      </c>
      <c r="H28" s="60">
        <f>'Summary Calculations'!AN30</f>
        <v>1371762.3900985166</v>
      </c>
      <c r="I28" s="60">
        <f>'Summary Calculations'!AO30</f>
        <v>322283.38221977174</v>
      </c>
      <c r="J28" s="60">
        <f>'Summary Calculations'!AP30</f>
        <v>23880617.71241254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249412.29486685805</v>
      </c>
      <c r="D29" s="60">
        <f>'Summary Calculations'!AJ31</f>
        <v>80922.513293098003</v>
      </c>
      <c r="E29" s="60">
        <f>'Summary Calculations'!AK31</f>
        <v>65406.292015671286</v>
      </c>
      <c r="F29" s="60">
        <f>'Summary Calculations'!AL31</f>
        <v>0</v>
      </c>
      <c r="G29" s="60">
        <f>'Summary Calculations'!AM31</f>
        <v>-676664.96357274137</v>
      </c>
      <c r="H29" s="60">
        <f>'Summary Calculations'!AN31</f>
        <v>-280923.86339711404</v>
      </c>
      <c r="I29" s="60">
        <f>'Summary Calculations'!AO31</f>
        <v>-61972.361536308432</v>
      </c>
      <c r="J29" s="60">
        <f>'Summary Calculations'!AP31</f>
        <v>23818645.350876231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250740.24380763993</v>
      </c>
      <c r="D30" s="60">
        <f>'Summary Calculations'!AJ32</f>
        <v>82250.462233879909</v>
      </c>
      <c r="E30" s="60">
        <f>'Summary Calculations'!AK32</f>
        <v>65932.159796220905</v>
      </c>
      <c r="F30" s="60">
        <f>'Summary Calculations'!AL32</f>
        <v>0</v>
      </c>
      <c r="G30" s="60">
        <f>'Summary Calculations'!AM32</f>
        <v>-687769.1234050747</v>
      </c>
      <c r="H30" s="60">
        <f>'Summary Calculations'!AN32</f>
        <v>-288846.25756733399</v>
      </c>
      <c r="I30" s="60">
        <f>'Summary Calculations'!AO32</f>
        <v>-59831.039817817211</v>
      </c>
      <c r="J30" s="60">
        <f>'Summary Calculations'!AP32</f>
        <v>23758814.311058413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252089.98456280777</v>
      </c>
      <c r="D31" s="60">
        <f>'Summary Calculations'!AJ33</f>
        <v>83600.202989047742</v>
      </c>
      <c r="E31" s="60">
        <f>'Summary Calculations'!AK33</f>
        <v>66466.657135267378</v>
      </c>
      <c r="F31" s="60">
        <f>'Summary Calculations'!AL33</f>
        <v>0</v>
      </c>
      <c r="G31" s="60">
        <f>'Summary Calculations'!AM33</f>
        <v>-699055.5039407392</v>
      </c>
      <c r="H31" s="60">
        <f>'Summary Calculations'!AN33</f>
        <v>-296898.65925361629</v>
      </c>
      <c r="I31" s="60">
        <f>'Summary Calculations'!AO33</f>
        <v>-57745.538311695302</v>
      </c>
      <c r="J31" s="60">
        <f>'Summary Calculations'!AP33</f>
        <v>23701068.772746719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253461.87473886251</v>
      </c>
      <c r="D32" s="60">
        <f>'Summary Calculations'!AJ34</f>
        <v>84972.093165102473</v>
      </c>
      <c r="E32" s="60">
        <f>'Summary Calculations'!AK34</f>
        <v>67009.925644985051</v>
      </c>
      <c r="F32" s="60">
        <f>'Summary Calculations'!AL34</f>
        <v>0</v>
      </c>
      <c r="G32" s="60">
        <f>'Summary Calculations'!AM34</f>
        <v>-710527.09544511535</v>
      </c>
      <c r="H32" s="60">
        <f>'Summary Calculations'!AN34</f>
        <v>-305083.20189616532</v>
      </c>
      <c r="I32" s="60">
        <f>'Summary Calculations'!AO34</f>
        <v>-55715.866077007428</v>
      </c>
      <c r="J32" s="60">
        <f>'Summary Calculations'!AP34</f>
        <v>23645352.906669714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254856.27781067419</v>
      </c>
      <c r="D33" s="60">
        <f>'Summary Calculations'!AJ35</f>
        <v>86366.496236914172</v>
      </c>
      <c r="E33" s="60">
        <f>'Summary Calculations'!AK35</f>
        <v>67562.109261422476</v>
      </c>
      <c r="F33" s="60">
        <f>'Summary Calculations'!AL35</f>
        <v>0</v>
      </c>
      <c r="G33" s="60">
        <f>'Summary Calculations'!AM35</f>
        <v>-722186.93725422607</v>
      </c>
      <c r="H33" s="60">
        <f>'Summary Calculations'!AN35</f>
        <v>-313402.05394521524</v>
      </c>
      <c r="I33" s="60">
        <f>'Summary Calculations'!AO35</f>
        <v>-53741.87577069243</v>
      </c>
      <c r="J33" s="60">
        <f>'Summary Calculations'!AP35</f>
        <v>23591611.030899022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256273.56321778276</v>
      </c>
      <c r="D34" s="60">
        <f>'Summary Calculations'!AJ36</f>
        <v>87783.781644022733</v>
      </c>
      <c r="E34" s="60">
        <f>'Summary Calculations'!AK36</f>
        <v>68123.354282637476</v>
      </c>
      <c r="F34" s="60">
        <f>'Summary Calculations'!AL36</f>
        <v>0</v>
      </c>
      <c r="G34" s="60">
        <f>'Summary Calculations'!AM36</f>
        <v>-734038.11857999326</v>
      </c>
      <c r="H34" s="60">
        <f>'Summary Calculations'!AN36</f>
        <v>-321857.41943555028</v>
      </c>
      <c r="I34" s="60">
        <f>'Summary Calculations'!AO36</f>
        <v>-51823.280303743486</v>
      </c>
      <c r="J34" s="60">
        <f>'Summary Calculations'!AP36</f>
        <v>23539787.750595279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257714.10646227878</v>
      </c>
      <c r="D35" s="60">
        <f>'Summary Calculations'!AJ37</f>
        <v>89224.324888518735</v>
      </c>
      <c r="E35" s="60">
        <f>'Summary Calculations'!AK37</f>
        <v>68693.809407457898</v>
      </c>
      <c r="F35" s="60">
        <f>'Summary Calculations'!AL37</f>
        <v>1885378.4281592814</v>
      </c>
      <c r="G35" s="60">
        <f>'Summary Calculations'!AM37</f>
        <v>-746083.77932870574</v>
      </c>
      <c r="H35" s="60">
        <f>'Summary Calculations'!AN37</f>
        <v>1554926.889588831</v>
      </c>
      <c r="I35" s="60">
        <f>'Summary Calculations'!AO37</f>
        <v>235083.27952530273</v>
      </c>
      <c r="J35" s="60">
        <f>'Summary Calculations'!AP37</f>
        <v>23774871.030120581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259178.28920829087</v>
      </c>
      <c r="D36" s="60">
        <f>'Summary Calculations'!AJ38</f>
        <v>90688.507634530848</v>
      </c>
      <c r="E36" s="60">
        <f>'Summary Calculations'!AK38</f>
        <v>69273.625774878674</v>
      </c>
      <c r="F36" s="60">
        <f>'Summary Calculations'!AL38</f>
        <v>1916317.7327453729</v>
      </c>
      <c r="G36" s="60">
        <f>'Summary Calculations'!AM38</f>
        <v>-758327.11093292362</v>
      </c>
      <c r="H36" s="60">
        <f>'Summary Calculations'!AN38</f>
        <v>1577131.0444301495</v>
      </c>
      <c r="I36" s="60">
        <f>'Summary Calculations'!AO38</f>
        <v>223887.54774371357</v>
      </c>
      <c r="J36" s="60">
        <f>'Summary Calculations'!AP38</f>
        <v>23998758.577864297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260666.49938310561</v>
      </c>
      <c r="D37" s="60">
        <f>'Summary Calculations'!AJ39</f>
        <v>92176.717809345588</v>
      </c>
      <c r="E37" s="60">
        <f>'Summary Calculations'!AK39</f>
        <v>69862.957004105323</v>
      </c>
      <c r="F37" s="60">
        <f>'Summary Calculations'!AL39</f>
        <v>1947764.7553333116</v>
      </c>
      <c r="G37" s="60">
        <f>'Summary Calculations'!AM39</f>
        <v>-770771.35719702835</v>
      </c>
      <c r="H37" s="60">
        <f>'Summary Calculations'!AN39</f>
        <v>1599699.5723328397</v>
      </c>
      <c r="I37" s="60">
        <f>'Summary Calculations'!AO39</f>
        <v>213231.31239264889</v>
      </c>
      <c r="J37" s="60">
        <f>'Summary Calculations'!AP39</f>
        <v>24211989.890256945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9"/>
  <sheetViews>
    <sheetView workbookViewId="0">
      <selection activeCell="B4" sqref="B4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163</v>
      </c>
      <c r="L2" s="387" t="s">
        <v>37</v>
      </c>
    </row>
    <row r="3" spans="1:16" x14ac:dyDescent="0.25">
      <c r="A3" s="435" t="s">
        <v>175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6.5000000000000002E-2</v>
      </c>
      <c r="K4" s="385">
        <v>6.5000000000000002E-2</v>
      </c>
      <c r="L4" s="384">
        <v>1.198</v>
      </c>
    </row>
    <row r="5" spans="1:16" x14ac:dyDescent="0.25">
      <c r="A5" s="11" t="s">
        <v>165</v>
      </c>
      <c r="B5" s="95" t="s">
        <v>143</v>
      </c>
      <c r="K5" s="385">
        <v>7.0000000000000007E-2</v>
      </c>
      <c r="L5" s="384">
        <v>1.1950000000000001</v>
      </c>
    </row>
    <row r="6" spans="1:16" x14ac:dyDescent="0.25">
      <c r="A6" s="424" t="s">
        <v>169</v>
      </c>
      <c r="B6" s="91">
        <v>0.01</v>
      </c>
      <c r="K6" s="385">
        <v>7.4999999999999997E-2</v>
      </c>
      <c r="L6" s="384">
        <v>1.194</v>
      </c>
    </row>
    <row r="7" spans="1:16" x14ac:dyDescent="0.25">
      <c r="A7" s="11" t="s">
        <v>145</v>
      </c>
      <c r="B7" s="84" t="s">
        <v>144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164</v>
      </c>
    </row>
    <row r="11" spans="1:16" x14ac:dyDescent="0.25">
      <c r="A11" s="43">
        <v>6</v>
      </c>
      <c r="B11" s="43">
        <v>10</v>
      </c>
      <c r="K11" s="10" t="s">
        <v>143</v>
      </c>
    </row>
    <row r="12" spans="1:16" x14ac:dyDescent="0.25">
      <c r="K12" s="10" t="s">
        <v>144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166</v>
      </c>
    </row>
    <row r="15" spans="1:16" x14ac:dyDescent="0.25">
      <c r="A15" s="436" t="s">
        <v>138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142</v>
      </c>
      <c r="E16" s="92" t="s">
        <v>139</v>
      </c>
      <c r="F16" s="2"/>
      <c r="G16" s="92" t="s">
        <v>140</v>
      </c>
      <c r="H16" s="92" t="s">
        <v>141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 xr:uid="{E5EF79A5-76AD-4963-B4F8-81AB7F79F444}">
      <formula1>$K$11:$K$12</formula1>
    </dataValidation>
    <dataValidation type="list" allowBlank="1" showInputMessage="1" showErrorMessage="1" sqref="B6:B7" xr:uid="{B21D814B-E519-4CD6-9F01-B75BFEFED241}">
      <formula1>$K$15:$K$16</formula1>
    </dataValidation>
    <dataValidation type="list" allowBlank="1" showInputMessage="1" showErrorMessage="1" sqref="B4" xr:uid="{C45D14B7-3293-4A88-9582-52E2B1616B07}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170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147</v>
      </c>
      <c r="B1" s="123"/>
      <c r="C1" s="104"/>
      <c r="D1" s="425" t="s">
        <v>170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146</v>
      </c>
    </row>
    <row r="2" spans="1:50" ht="15" x14ac:dyDescent="0.25">
      <c r="A2" s="162"/>
      <c r="B2" s="163"/>
      <c r="C2" s="163"/>
      <c r="D2" s="163"/>
      <c r="E2" s="163"/>
      <c r="H2" s="426" t="s">
        <v>171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0.01</v>
      </c>
      <c r="S3" s="165">
        <f>INPUTS!$B$6</f>
        <v>0.01</v>
      </c>
      <c r="T3" s="165">
        <f>INPUTS!$B$6</f>
        <v>0.01</v>
      </c>
      <c r="U3" s="165">
        <f>INPUTS!$B$6</f>
        <v>0.01</v>
      </c>
      <c r="V3" s="165">
        <f>INPUTS!$B$6</f>
        <v>0.01</v>
      </c>
      <c r="W3" s="165">
        <f>INPUTS!$B$6</f>
        <v>0.01</v>
      </c>
      <c r="X3" s="165">
        <f>INPUTS!$B$6</f>
        <v>0.01</v>
      </c>
      <c r="Y3" s="165">
        <f>INPUTS!$B$6</f>
        <v>0.01</v>
      </c>
      <c r="Z3" s="165">
        <f>INPUTS!$B$6</f>
        <v>0.01</v>
      </c>
      <c r="AA3" s="165">
        <f>INPUTS!$B$6</f>
        <v>0.01</v>
      </c>
      <c r="AB3" s="165">
        <f>INPUTS!$B$6</f>
        <v>0.01</v>
      </c>
      <c r="AC3" s="165">
        <f>INPUTS!$B$6</f>
        <v>0.01</v>
      </c>
      <c r="AD3" s="165">
        <f>INPUTS!$B$6</f>
        <v>0.01</v>
      </c>
      <c r="AE3" s="165">
        <f>INPUTS!$B$6</f>
        <v>0.01</v>
      </c>
      <c r="AF3" s="165">
        <f>INPUTS!$B$6</f>
        <v>0.01</v>
      </c>
      <c r="AG3" s="165">
        <f>INPUTS!$B$6</f>
        <v>0.01</v>
      </c>
      <c r="AH3" s="165">
        <f>INPUTS!$B$6</f>
        <v>0.01</v>
      </c>
      <c r="AI3" s="165">
        <f>INPUTS!$B$6</f>
        <v>0.01</v>
      </c>
      <c r="AJ3" s="165">
        <f>INPUTS!$B$6</f>
        <v>0.01</v>
      </c>
      <c r="AK3" s="165">
        <f>INPUTS!$B$6</f>
        <v>0.01</v>
      </c>
      <c r="AL3" s="165">
        <f>INPUTS!$B$6</f>
        <v>0.01</v>
      </c>
      <c r="AM3" s="165">
        <f>INPUTS!$B$6</f>
        <v>0.01</v>
      </c>
      <c r="AN3" s="165">
        <f>INPUTS!$B$6</f>
        <v>0.01</v>
      </c>
      <c r="AO3" s="165">
        <f>INPUTS!$B$6</f>
        <v>0.01</v>
      </c>
      <c r="AP3" s="165">
        <f>INPUTS!$B$6</f>
        <v>0.01</v>
      </c>
      <c r="AQ3" s="165">
        <f>INPUTS!$B$6</f>
        <v>0.01</v>
      </c>
      <c r="AR3" s="165">
        <f>INPUTS!$B$6</f>
        <v>0.01</v>
      </c>
      <c r="AS3" s="165">
        <f>INPUTS!$B$6</f>
        <v>0.01</v>
      </c>
      <c r="AT3" s="165">
        <f>INPUTS!$B$6</f>
        <v>0.01</v>
      </c>
      <c r="AU3" s="165">
        <f>INPUTS!$B$6</f>
        <v>0.01</v>
      </c>
      <c r="AV3" s="165">
        <f>INPUTS!$B$6</f>
        <v>0.01</v>
      </c>
      <c r="AW3" s="165">
        <f>INPUTS!$B$6</f>
        <v>0.01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1291.3863428179816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1291.3863428179816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1291.3863428179816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1291.3863428179816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1291.3863428179816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1323.1743143335009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1323.1743143335009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1323.1743143335009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1323.1743143335009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1323.1743143335009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5133.3774888000007</v>
      </c>
      <c r="AM10" s="124">
        <f t="shared" si="7"/>
        <v>5133.3774888000007</v>
      </c>
      <c r="AN10" s="124">
        <f t="shared" si="7"/>
        <v>5133.3774888000007</v>
      </c>
      <c r="AO10" s="124">
        <f t="shared" si="7"/>
        <v>5133.3774888000007</v>
      </c>
      <c r="AP10" s="124">
        <f t="shared" si="7"/>
        <v>5133.3774888000007</v>
      </c>
      <c r="AQ10" s="124">
        <f t="shared" si="7"/>
        <v>5133.3774888000007</v>
      </c>
      <c r="AR10" s="124">
        <f t="shared" si="7"/>
        <v>5133.3774888000007</v>
      </c>
      <c r="AS10" s="124">
        <f t="shared" si="7"/>
        <v>5133.3774888000007</v>
      </c>
      <c r="AT10" s="124">
        <f t="shared" si="7"/>
        <v>5133.3774888000007</v>
      </c>
      <c r="AU10" s="124">
        <f t="shared" si="7"/>
        <v>5133.3774888000007</v>
      </c>
      <c r="AV10" s="124">
        <f t="shared" si="7"/>
        <v>5133.3774888000007</v>
      </c>
      <c r="AW10" s="124">
        <f t="shared" si="7"/>
        <v>5133.3774888000007</v>
      </c>
      <c r="AX10" s="180">
        <f>SUM(N10:AW10)</f>
        <v>588011.08203135699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1291.3863428179816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1291.3863428179816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1291.3863428179816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1291.3863428179816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1291.3863428179816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1323.1743143335009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1323.1743143335009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1323.1743143335009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1323.1743143335009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1323.1743143335009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5133.3774888000007</v>
      </c>
      <c r="AN11" s="124">
        <f t="shared" si="10"/>
        <v>5133.3774888000007</v>
      </c>
      <c r="AO11" s="124">
        <f t="shared" si="10"/>
        <v>5133.3774888000007</v>
      </c>
      <c r="AP11" s="124">
        <f t="shared" si="10"/>
        <v>5133.3774888000007</v>
      </c>
      <c r="AQ11" s="124">
        <f t="shared" si="10"/>
        <v>5133.3774888000007</v>
      </c>
      <c r="AR11" s="124">
        <f t="shared" si="10"/>
        <v>5133.3774888000007</v>
      </c>
      <c r="AS11" s="124">
        <f t="shared" si="10"/>
        <v>5133.3774888000007</v>
      </c>
      <c r="AT11" s="124">
        <f t="shared" si="10"/>
        <v>5133.3774888000007</v>
      </c>
      <c r="AU11" s="124">
        <f t="shared" si="10"/>
        <v>5133.3774888000007</v>
      </c>
      <c r="AV11" s="124">
        <f t="shared" si="10"/>
        <v>5133.3774888000007</v>
      </c>
      <c r="AW11" s="124">
        <f t="shared" si="10"/>
        <v>5133.3774888000007</v>
      </c>
      <c r="AX11" s="180">
        <f t="shared" si="1"/>
        <v>582877.70454255701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1291.3863428179816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1291.3863428179816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1291.3863428179816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1291.3863428179816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1291.3863428179816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1323.1743143335009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1323.1743143335009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1323.1743143335009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1323.1743143335009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1323.1743143335009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5133.3774888000007</v>
      </c>
      <c r="AO12" s="124">
        <f t="shared" si="17"/>
        <v>5133.3774888000007</v>
      </c>
      <c r="AP12" s="124">
        <f t="shared" si="17"/>
        <v>5133.3774888000007</v>
      </c>
      <c r="AQ12" s="124">
        <f t="shared" si="17"/>
        <v>5133.3774888000007</v>
      </c>
      <c r="AR12" s="124">
        <f t="shared" si="17"/>
        <v>5133.3774888000007</v>
      </c>
      <c r="AS12" s="124">
        <f t="shared" si="17"/>
        <v>5133.3774888000007</v>
      </c>
      <c r="AT12" s="124">
        <f t="shared" si="17"/>
        <v>5133.3774888000007</v>
      </c>
      <c r="AU12" s="124">
        <f t="shared" si="17"/>
        <v>5133.3774888000007</v>
      </c>
      <c r="AV12" s="124">
        <f t="shared" si="17"/>
        <v>5133.3774888000007</v>
      </c>
      <c r="AW12" s="124">
        <f t="shared" si="17"/>
        <v>5133.3774888000007</v>
      </c>
      <c r="AX12" s="180">
        <f t="shared" si="1"/>
        <v>577744.32705375704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1291.3863428179816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1291.3863428179816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1291.3863428179816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1291.3863428179816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1291.3863428179816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1323.1743143335009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1323.1743143335009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1323.1743143335009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1323.1743143335009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1323.1743143335009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5133.3774888000007</v>
      </c>
      <c r="AP13" s="124">
        <f t="shared" si="20"/>
        <v>5133.3774888000007</v>
      </c>
      <c r="AQ13" s="124">
        <f t="shared" si="20"/>
        <v>5133.3774888000007</v>
      </c>
      <c r="AR13" s="124">
        <f t="shared" si="20"/>
        <v>5133.3774888000007</v>
      </c>
      <c r="AS13" s="124">
        <f t="shared" si="20"/>
        <v>5133.3774888000007</v>
      </c>
      <c r="AT13" s="124">
        <f t="shared" si="20"/>
        <v>5133.3774888000007</v>
      </c>
      <c r="AU13" s="124">
        <f t="shared" si="20"/>
        <v>5133.3774888000007</v>
      </c>
      <c r="AV13" s="124">
        <f t="shared" si="20"/>
        <v>5133.3774888000007</v>
      </c>
      <c r="AW13" s="124">
        <f t="shared" si="20"/>
        <v>5133.3774888000007</v>
      </c>
      <c r="AX13" s="180">
        <f t="shared" si="1"/>
        <v>572610.94956495706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1291.3863428179816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1291.3863428179816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1291.3863428179816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1291.3863428179816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1291.3863428179816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1323.1743143335009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1323.1743143335009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1323.1743143335009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1323.1743143335009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1323.1743143335009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5133.3774888000007</v>
      </c>
      <c r="AQ14" s="124">
        <f t="shared" si="23"/>
        <v>5133.3774888000007</v>
      </c>
      <c r="AR14" s="124">
        <f t="shared" si="23"/>
        <v>5133.3774888000007</v>
      </c>
      <c r="AS14" s="124">
        <f t="shared" si="23"/>
        <v>5133.3774888000007</v>
      </c>
      <c r="AT14" s="124">
        <f t="shared" si="23"/>
        <v>5133.3774888000007</v>
      </c>
      <c r="AU14" s="124">
        <f t="shared" si="23"/>
        <v>5133.3774888000007</v>
      </c>
      <c r="AV14" s="124">
        <f t="shared" si="23"/>
        <v>5133.3774888000007</v>
      </c>
      <c r="AW14" s="124">
        <f t="shared" si="23"/>
        <v>5133.3774888000007</v>
      </c>
      <c r="AX14" s="180">
        <f t="shared" si="1"/>
        <v>567477.57207615708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1291.3863428179816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1291.3863428179816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1291.3863428179816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1291.3863428179816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1291.3863428179816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1323.1743143335009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1323.1743143335009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1323.1743143335009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1323.1743143335009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1323.1743143335009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5133.3774888000007</v>
      </c>
      <c r="AR15" s="124">
        <f t="shared" si="26"/>
        <v>5133.3774888000007</v>
      </c>
      <c r="AS15" s="124">
        <f t="shared" si="26"/>
        <v>5133.3774888000007</v>
      </c>
      <c r="AT15" s="124">
        <f t="shared" si="26"/>
        <v>5133.3774888000007</v>
      </c>
      <c r="AU15" s="124">
        <f t="shared" si="26"/>
        <v>5133.3774888000007</v>
      </c>
      <c r="AV15" s="124">
        <f t="shared" si="26"/>
        <v>5133.3774888000007</v>
      </c>
      <c r="AW15" s="124">
        <f t="shared" si="26"/>
        <v>5133.3774888000007</v>
      </c>
      <c r="AX15" s="180">
        <f t="shared" si="1"/>
        <v>562344.19458735711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1291.3863428179816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1291.3863428179816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1291.3863428179816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1291.3863428179816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1291.3863428179816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1323.1743143335009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1323.1743143335009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1323.1743143335009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1323.1743143335009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1323.1743143335009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5133.3774888000007</v>
      </c>
      <c r="AS16" s="124">
        <f t="shared" si="29"/>
        <v>5133.3774888000007</v>
      </c>
      <c r="AT16" s="124">
        <f t="shared" si="29"/>
        <v>5133.3774888000007</v>
      </c>
      <c r="AU16" s="124">
        <f t="shared" si="29"/>
        <v>5133.3774888000007</v>
      </c>
      <c r="AV16" s="124">
        <f t="shared" si="29"/>
        <v>5133.3774888000007</v>
      </c>
      <c r="AW16" s="124">
        <f t="shared" si="29"/>
        <v>5133.3774888000007</v>
      </c>
      <c r="AX16" s="180">
        <f t="shared" si="1"/>
        <v>557210.81709855713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1291.3863428179816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1291.3863428179816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1291.3863428179816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1291.3863428179816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1291.3863428179816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1323.1743143335009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1323.1743143335009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1323.1743143335009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1323.1743143335009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1323.1743143335009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5133.3774888000007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5133.3774888000007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5133.3774888000007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5133.3774888000007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5133.3774888000007</v>
      </c>
      <c r="AX17" s="180">
        <f t="shared" si="1"/>
        <v>552077.43960975716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1291.3863428179816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1291.3863428179816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1291.3863428179816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1291.3863428179816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1291.3863428179816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1323.1743143335009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1323.1743143335009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1323.1743143335009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1323.1743143335009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1323.1743143335009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5133.3774888000007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5133.3774888000007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5133.3774888000007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5133.3774888000007</v>
      </c>
      <c r="AX18" s="180">
        <f t="shared" si="1"/>
        <v>546944.06212095718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1291.3863428179816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1291.3863428179816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1291.3863428179816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1291.3863428179816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1291.3863428179816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1323.1743143335009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1323.1743143335009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1323.1743143335009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1323.1743143335009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1323.1743143335009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5133.3774888000007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5133.3774888000007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5133.3774888000007</v>
      </c>
      <c r="AX19" s="180">
        <f t="shared" si="1"/>
        <v>541810.68463215721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1291.3863428179816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1291.3863428179816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1291.3863428179816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1291.3863428179816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1291.3863428179816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1323.1743143335009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1323.1743143335009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1323.1743143335009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1323.1743143335009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1323.1743143335009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5133.3774888000007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5133.3774888000007</v>
      </c>
      <c r="AX20" s="180">
        <f t="shared" si="1"/>
        <v>536677.30714335723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1291.3863428179816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1291.3863428179816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1291.3863428179816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1291.3863428179816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1291.3863428179816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1323.1743143335009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1323.1743143335009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1323.1743143335009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1323.1743143335009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1323.1743143335009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5133.3774888000007</v>
      </c>
      <c r="AX21" s="180">
        <f t="shared" si="1"/>
        <v>531543.92965455726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1291.3863428179816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1291.3863428179816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1291.3863428179816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1291.3863428179816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1291.3863428179816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1323.1743143335009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1323.1743143335009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1323.1743143335009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1323.1743143335009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1323.1743143335009</v>
      </c>
      <c r="AX22" s="180">
        <f t="shared" si="1"/>
        <v>526410.55216575728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1291.3863428179816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1291.3863428179816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1291.3863428179816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1291.3863428179816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1291.3863428179816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1323.1743143335009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1323.1743143335009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1323.1743143335009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1323.1743143335009</v>
      </c>
      <c r="AX23" s="180">
        <f t="shared" si="1"/>
        <v>525087.37785142381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1291.3863428179816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1291.3863428179816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1291.3863428179816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1291.3863428179816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1291.3863428179816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1323.1743143335009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1323.1743143335009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1323.1743143335009</v>
      </c>
      <c r="AX24" s="180">
        <f t="shared" si="1"/>
        <v>523764.20353709027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1291.3863428179816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1291.3863428179816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1291.3863428179816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1291.3863428179816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1291.3863428179816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1323.1743143335009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1323.1743143335009</v>
      </c>
      <c r="AX25" s="180">
        <f t="shared" si="1"/>
        <v>522441.0292227568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1291.3863428179816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1291.3863428179816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1291.3863428179816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1291.3863428179816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1291.3863428179816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1323.1743143335009</v>
      </c>
      <c r="AX26" s="180">
        <f t="shared" si="1"/>
        <v>521117.85490842332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1291.3863428179816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1291.3863428179816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1291.3863428179816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1291.3863428179816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1291.3863428179816</v>
      </c>
      <c r="AX27" s="180">
        <f t="shared" si="1"/>
        <v>519794.68059408985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1291.3863428179816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1291.3863428179816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1291.3863428179816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1291.3863428179816</v>
      </c>
      <c r="AX28" s="180">
        <f t="shared" si="1"/>
        <v>518503.29425127187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1291.3863428179816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1291.3863428179816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1291.3863428179816</v>
      </c>
      <c r="AX29" s="180">
        <f t="shared" si="1"/>
        <v>517211.9079084539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1291.3863428179816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1291.3863428179816</v>
      </c>
      <c r="AX30" s="180">
        <f t="shared" si="1"/>
        <v>515920.52156563592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1291.3863428179816</v>
      </c>
      <c r="AX31" s="180">
        <f t="shared" si="1"/>
        <v>514629.13522281795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514629.13522281795</v>
      </c>
      <c r="AC47" s="191">
        <f t="shared" si="75"/>
        <v>515920.52156563592</v>
      </c>
      <c r="AD47" s="191">
        <f t="shared" si="75"/>
        <v>517211.9079084539</v>
      </c>
      <c r="AE47" s="191">
        <f t="shared" si="75"/>
        <v>518503.29425127187</v>
      </c>
      <c r="AF47" s="191">
        <f t="shared" si="75"/>
        <v>519794.68059408991</v>
      </c>
      <c r="AG47" s="191">
        <f t="shared" si="75"/>
        <v>521117.85490842338</v>
      </c>
      <c r="AH47" s="191">
        <f t="shared" si="75"/>
        <v>522441.02922275686</v>
      </c>
      <c r="AI47" s="191">
        <f t="shared" si="75"/>
        <v>523764.20353709039</v>
      </c>
      <c r="AJ47" s="191">
        <f t="shared" si="75"/>
        <v>525087.37785142392</v>
      </c>
      <c r="AK47" s="191">
        <f t="shared" si="75"/>
        <v>526410.5521657574</v>
      </c>
      <c r="AL47" s="191">
        <f t="shared" si="75"/>
        <v>531543.92965455737</v>
      </c>
      <c r="AM47" s="191">
        <f t="shared" si="75"/>
        <v>536677.30714335735</v>
      </c>
      <c r="AN47" s="191">
        <f t="shared" si="75"/>
        <v>541810.68463215744</v>
      </c>
      <c r="AO47" s="191">
        <f t="shared" si="75"/>
        <v>546944.06212095742</v>
      </c>
      <c r="AP47" s="191">
        <f t="shared" si="75"/>
        <v>552077.43960975739</v>
      </c>
      <c r="AQ47" s="191">
        <f t="shared" si="75"/>
        <v>557210.81709855737</v>
      </c>
      <c r="AR47" s="191">
        <f t="shared" si="75"/>
        <v>562344.19458735746</v>
      </c>
      <c r="AS47" s="191">
        <f t="shared" si="75"/>
        <v>567477.57207615743</v>
      </c>
      <c r="AT47" s="191">
        <f t="shared" si="75"/>
        <v>572610.94956495741</v>
      </c>
      <c r="AU47" s="191">
        <f t="shared" si="75"/>
        <v>577744.32705375738</v>
      </c>
      <c r="AV47" s="191">
        <f t="shared" si="75"/>
        <v>582877.70454255736</v>
      </c>
      <c r="AW47" s="191">
        <f t="shared" si="75"/>
        <v>588011.08203135733</v>
      </c>
      <c r="AX47" s="191">
        <f>SUM(AX10:AX45)</f>
        <v>17568925.865023218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146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171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0.01</v>
      </c>
      <c r="Q3" s="130">
        <f>INPUTS!$B$6</f>
        <v>0.01</v>
      </c>
      <c r="R3" s="130">
        <f>INPUTS!$B$6</f>
        <v>0.01</v>
      </c>
      <c r="S3" s="130">
        <f>INPUTS!$B$6</f>
        <v>0.01</v>
      </c>
      <c r="T3" s="130">
        <f>INPUTS!$B$6</f>
        <v>0.01</v>
      </c>
      <c r="U3" s="130">
        <f>INPUTS!$B$6</f>
        <v>0.01</v>
      </c>
      <c r="V3" s="130">
        <f>INPUTS!$B$6</f>
        <v>0.01</v>
      </c>
      <c r="W3" s="130">
        <f>INPUTS!$B$6</f>
        <v>0.01</v>
      </c>
      <c r="X3" s="130">
        <f>INPUTS!$B$6</f>
        <v>0.01</v>
      </c>
      <c r="Y3" s="130">
        <f>INPUTS!$B$6</f>
        <v>0.01</v>
      </c>
      <c r="Z3" s="130">
        <f>INPUTS!$B$6</f>
        <v>0.01</v>
      </c>
      <c r="AA3" s="130">
        <f>INPUTS!$B$6</f>
        <v>0.01</v>
      </c>
      <c r="AB3" s="130">
        <f>INPUTS!$B$6</f>
        <v>0.01</v>
      </c>
      <c r="AC3" s="130">
        <f>INPUTS!$B$6</f>
        <v>0.01</v>
      </c>
      <c r="AD3" s="130">
        <f>INPUTS!$B$6</f>
        <v>0.01</v>
      </c>
      <c r="AE3" s="130">
        <f>INPUTS!$B$6</f>
        <v>0.01</v>
      </c>
      <c r="AF3" s="130">
        <f>INPUTS!$B$6</f>
        <v>0.01</v>
      </c>
      <c r="AG3" s="130">
        <f>INPUTS!$B$6</f>
        <v>0.01</v>
      </c>
      <c r="AH3" s="130">
        <f>INPUTS!$B$6</f>
        <v>0.01</v>
      </c>
      <c r="AI3" s="130">
        <f>INPUTS!$B$6</f>
        <v>0.01</v>
      </c>
      <c r="AJ3" s="130">
        <f>INPUTS!$B$6</f>
        <v>0.01</v>
      </c>
      <c r="AK3" s="130">
        <f>INPUTS!$B$6</f>
        <v>0.01</v>
      </c>
      <c r="AL3" s="130">
        <f>INPUTS!$B$6</f>
        <v>0.01</v>
      </c>
      <c r="AM3" s="130">
        <f>INPUTS!$B$6</f>
        <v>0.01</v>
      </c>
      <c r="AN3" s="130">
        <f>INPUTS!$B$6</f>
        <v>0.01</v>
      </c>
      <c r="AO3" s="130">
        <f>INPUTS!$B$6</f>
        <v>0.01</v>
      </c>
      <c r="AP3" s="130">
        <f>INPUTS!$B$6</f>
        <v>0.01</v>
      </c>
      <c r="AQ3" s="130">
        <f>INPUTS!$B$6</f>
        <v>0.01</v>
      </c>
      <c r="AR3" s="130">
        <f>INPUTS!$B$6</f>
        <v>0.01</v>
      </c>
      <c r="AS3" s="130">
        <f>INPUTS!$B$6</f>
        <v>0.01</v>
      </c>
      <c r="AT3" s="130">
        <f>INPUTS!$B$6</f>
        <v>0.01</v>
      </c>
      <c r="AU3" s="130">
        <f>INPUTS!$B$6</f>
        <v>0.01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10596.600547274487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10596.600547274487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10596.600547274487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10596.600547274487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10596.600547274487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10857.439945361242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10857.439945361242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10857.439945361242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10857.439945361242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10857.439945361242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42122.445393440008</v>
      </c>
      <c r="AK10" s="124">
        <f t="shared" si="6"/>
        <v>42122.445393440008</v>
      </c>
      <c r="AL10" s="124">
        <f t="shared" si="6"/>
        <v>42122.445393440008</v>
      </c>
      <c r="AM10" s="124">
        <f t="shared" si="6"/>
        <v>42122.445393440008</v>
      </c>
      <c r="AN10" s="124">
        <f t="shared" si="6"/>
        <v>42122.445393440008</v>
      </c>
      <c r="AO10" s="124">
        <f t="shared" si="6"/>
        <v>42122.445393440008</v>
      </c>
      <c r="AP10" s="124">
        <f t="shared" si="6"/>
        <v>42122.445393440008</v>
      </c>
      <c r="AQ10" s="124">
        <f t="shared" si="6"/>
        <v>42122.445393440008</v>
      </c>
      <c r="AR10" s="124">
        <f t="shared" si="6"/>
        <v>42122.445393440008</v>
      </c>
      <c r="AS10" s="124">
        <f t="shared" si="6"/>
        <v>42122.445393440008</v>
      </c>
      <c r="AT10" s="124">
        <f t="shared" si="6"/>
        <v>42122.445393440008</v>
      </c>
      <c r="AU10" s="124">
        <f t="shared" si="6"/>
        <v>42122.445393440008</v>
      </c>
      <c r="AV10" s="147">
        <f t="shared" si="1"/>
        <v>4740739.1957415836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10596.600547274487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10596.600547274487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10596.600547274487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10596.600547274487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10596.600547274487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10857.439945361242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10857.439945361242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10857.439945361242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10857.439945361242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10857.439945361242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42122.445393440008</v>
      </c>
      <c r="AL11" s="124">
        <f t="shared" si="14"/>
        <v>42122.445393440008</v>
      </c>
      <c r="AM11" s="124">
        <f t="shared" si="14"/>
        <v>42122.445393440008</v>
      </c>
      <c r="AN11" s="124">
        <f t="shared" si="14"/>
        <v>42122.445393440008</v>
      </c>
      <c r="AO11" s="124">
        <f t="shared" si="14"/>
        <v>42122.445393440008</v>
      </c>
      <c r="AP11" s="124">
        <f t="shared" si="14"/>
        <v>42122.445393440008</v>
      </c>
      <c r="AQ11" s="124">
        <f t="shared" si="14"/>
        <v>42122.445393440008</v>
      </c>
      <c r="AR11" s="124">
        <f t="shared" si="14"/>
        <v>42122.445393440008</v>
      </c>
      <c r="AS11" s="124">
        <f t="shared" si="14"/>
        <v>42122.445393440008</v>
      </c>
      <c r="AT11" s="124">
        <f t="shared" si="14"/>
        <v>42122.445393440008</v>
      </c>
      <c r="AU11" s="124">
        <f t="shared" si="14"/>
        <v>42122.445393440008</v>
      </c>
      <c r="AV11" s="147">
        <f t="shared" si="1"/>
        <v>4698616.7503481433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10596.600547274487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10596.600547274487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10596.600547274487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10596.600547274487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10596.600547274487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10857.439945361242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10857.439945361242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10857.439945361242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10857.439945361242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10857.439945361242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42122.445393440008</v>
      </c>
      <c r="AM12" s="124">
        <f t="shared" si="17"/>
        <v>42122.445393440008</v>
      </c>
      <c r="AN12" s="124">
        <f t="shared" si="17"/>
        <v>42122.445393440008</v>
      </c>
      <c r="AO12" s="124">
        <f t="shared" si="17"/>
        <v>42122.445393440008</v>
      </c>
      <c r="AP12" s="124">
        <f t="shared" si="17"/>
        <v>42122.445393440008</v>
      </c>
      <c r="AQ12" s="124">
        <f t="shared" si="17"/>
        <v>42122.445393440008</v>
      </c>
      <c r="AR12" s="124">
        <f t="shared" si="17"/>
        <v>42122.445393440008</v>
      </c>
      <c r="AS12" s="124">
        <f t="shared" si="17"/>
        <v>42122.445393440008</v>
      </c>
      <c r="AT12" s="124">
        <f t="shared" si="17"/>
        <v>42122.445393440008</v>
      </c>
      <c r="AU12" s="124">
        <f t="shared" si="17"/>
        <v>42122.445393440008</v>
      </c>
      <c r="AV12" s="147">
        <f t="shared" si="1"/>
        <v>4656494.304954703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10596.600547274487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10596.600547274487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10596.600547274487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10596.600547274487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10596.600547274487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10857.439945361242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10857.439945361242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10857.439945361242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10857.439945361242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10857.439945361242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42122.445393440008</v>
      </c>
      <c r="AN13" s="124">
        <f t="shared" si="20"/>
        <v>42122.445393440008</v>
      </c>
      <c r="AO13" s="124">
        <f t="shared" si="20"/>
        <v>42122.445393440008</v>
      </c>
      <c r="AP13" s="124">
        <f t="shared" si="20"/>
        <v>42122.445393440008</v>
      </c>
      <c r="AQ13" s="124">
        <f t="shared" si="20"/>
        <v>42122.445393440008</v>
      </c>
      <c r="AR13" s="124">
        <f t="shared" si="20"/>
        <v>42122.445393440008</v>
      </c>
      <c r="AS13" s="124">
        <f t="shared" si="20"/>
        <v>42122.445393440008</v>
      </c>
      <c r="AT13" s="124">
        <f t="shared" si="20"/>
        <v>42122.445393440008</v>
      </c>
      <c r="AU13" s="124">
        <f t="shared" si="20"/>
        <v>42122.445393440008</v>
      </c>
      <c r="AV13" s="147">
        <f t="shared" si="1"/>
        <v>4614371.8595612627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10596.600547274487</v>
      </c>
      <c r="AA48" s="154">
        <f t="shared" si="32"/>
        <v>21193.201094548975</v>
      </c>
      <c r="AB48" s="154">
        <f t="shared" si="32"/>
        <v>31789.801641823462</v>
      </c>
      <c r="AC48" s="154">
        <f t="shared" si="32"/>
        <v>42386.402189097949</v>
      </c>
      <c r="AD48" s="154">
        <f t="shared" si="32"/>
        <v>42386.402189097949</v>
      </c>
      <c r="AE48" s="154">
        <f t="shared" si="32"/>
        <v>42647.241587184704</v>
      </c>
      <c r="AF48" s="154">
        <f t="shared" si="32"/>
        <v>42908.080985271459</v>
      </c>
      <c r="AG48" s="154">
        <f t="shared" si="32"/>
        <v>43168.920383358214</v>
      </c>
      <c r="AH48" s="154">
        <f t="shared" si="32"/>
        <v>43429.759781444969</v>
      </c>
      <c r="AI48" s="154">
        <f t="shared" si="32"/>
        <v>43429.759781444969</v>
      </c>
      <c r="AJ48" s="154">
        <f t="shared" si="32"/>
        <v>74694.765229523735</v>
      </c>
      <c r="AK48" s="154">
        <f t="shared" si="32"/>
        <v>105959.7706776025</v>
      </c>
      <c r="AL48" s="154">
        <f t="shared" si="32"/>
        <v>137224.77612568127</v>
      </c>
      <c r="AM48" s="154">
        <f t="shared" si="32"/>
        <v>168489.78157376003</v>
      </c>
      <c r="AN48" s="154">
        <f t="shared" si="32"/>
        <v>168489.78157376003</v>
      </c>
      <c r="AO48" s="154">
        <f t="shared" si="32"/>
        <v>168489.78157376003</v>
      </c>
      <c r="AP48" s="154">
        <f t="shared" si="32"/>
        <v>168489.78157376003</v>
      </c>
      <c r="AQ48" s="154">
        <f t="shared" si="32"/>
        <v>168489.78157376003</v>
      </c>
      <c r="AR48" s="154">
        <f t="shared" si="32"/>
        <v>168489.78157376003</v>
      </c>
      <c r="AS48" s="154">
        <f t="shared" si="32"/>
        <v>168489.78157376003</v>
      </c>
      <c r="AT48" s="154">
        <f t="shared" si="32"/>
        <v>168489.78157376003</v>
      </c>
      <c r="AU48" s="154">
        <f t="shared" si="32"/>
        <v>168489.78157376003</v>
      </c>
      <c r="AV48" s="154">
        <f t="shared" si="32"/>
        <v>18710222.110605694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149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151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171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0.01</v>
      </c>
      <c r="S4" s="165">
        <f>INPUTS!$B$6</f>
        <v>0.01</v>
      </c>
      <c r="T4" s="165">
        <f>INPUTS!$B$6</f>
        <v>0.01</v>
      </c>
      <c r="U4" s="165">
        <f>INPUTS!$B$6</f>
        <v>0.01</v>
      </c>
      <c r="V4" s="165">
        <f>INPUTS!$B$6</f>
        <v>0.01</v>
      </c>
      <c r="W4" s="165">
        <f>INPUTS!$B$6</f>
        <v>0.01</v>
      </c>
      <c r="X4" s="165">
        <f>INPUTS!$B$6</f>
        <v>0.01</v>
      </c>
      <c r="Y4" s="165">
        <f>INPUTS!$B$6</f>
        <v>0.01</v>
      </c>
      <c r="Z4" s="165">
        <f>INPUTS!$B$6</f>
        <v>0.01</v>
      </c>
      <c r="AA4" s="165">
        <f>INPUTS!$B$6</f>
        <v>0.01</v>
      </c>
      <c r="AB4" s="165">
        <f>INPUTS!$B$6</f>
        <v>0.01</v>
      </c>
      <c r="AC4" s="165">
        <f>INPUTS!$B$6</f>
        <v>0.01</v>
      </c>
      <c r="AD4" s="165">
        <f>INPUTS!$B$6</f>
        <v>0.01</v>
      </c>
      <c r="AE4" s="165">
        <f>INPUTS!$B$6</f>
        <v>0.01</v>
      </c>
      <c r="AF4" s="165">
        <f>INPUTS!$B$6</f>
        <v>0.01</v>
      </c>
      <c r="AG4" s="165">
        <f>INPUTS!$B$6</f>
        <v>0.01</v>
      </c>
      <c r="AH4" s="165">
        <f>INPUTS!$B$6</f>
        <v>0.01</v>
      </c>
      <c r="AI4" s="165">
        <f>INPUTS!$B$6</f>
        <v>0.01</v>
      </c>
      <c r="AJ4" s="165">
        <f>INPUTS!$B$6</f>
        <v>0.01</v>
      </c>
      <c r="AK4" s="165">
        <f>INPUTS!$B$6</f>
        <v>0.01</v>
      </c>
      <c r="AL4" s="165">
        <f>INPUTS!$B$6</f>
        <v>0.01</v>
      </c>
      <c r="AM4" s="165">
        <f>INPUTS!$B$6</f>
        <v>0.01</v>
      </c>
      <c r="AN4" s="165">
        <f>INPUTS!$B$6</f>
        <v>0.01</v>
      </c>
      <c r="AO4" s="165">
        <f>INPUTS!$B$6</f>
        <v>0.01</v>
      </c>
      <c r="AP4" s="165">
        <f>INPUTS!$B$6</f>
        <v>0.01</v>
      </c>
      <c r="AQ4" s="165">
        <f>INPUTS!$B$6</f>
        <v>0.01</v>
      </c>
      <c r="AR4" s="165">
        <f>INPUTS!$B$6</f>
        <v>0.01</v>
      </c>
      <c r="AS4" s="165">
        <f>INPUTS!$B$6</f>
        <v>0.01</v>
      </c>
      <c r="AT4" s="165">
        <f>INPUTS!$B$6</f>
        <v>0.01</v>
      </c>
      <c r="AU4" s="165">
        <f>INPUTS!$B$6</f>
        <v>0.01</v>
      </c>
      <c r="AV4" s="165">
        <f>INPUTS!$B$6</f>
        <v>0.01</v>
      </c>
      <c r="AW4" s="165">
        <f>INPUTS!$B$6</f>
        <v>0.01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3229.4473600000001</v>
      </c>
      <c r="S10" s="158">
        <f t="shared" si="7"/>
        <v>3229.4473600000001</v>
      </c>
      <c r="T10" s="158">
        <f t="shared" si="7"/>
        <v>3229.4473600000001</v>
      </c>
      <c r="U10" s="158">
        <f t="shared" si="7"/>
        <v>3229.4473600000001</v>
      </c>
      <c r="V10" s="158">
        <f t="shared" si="7"/>
        <v>3229.4473600000001</v>
      </c>
      <c r="W10" s="158">
        <f t="shared" si="7"/>
        <v>3229.4473600000001</v>
      </c>
      <c r="X10" s="158">
        <f t="shared" si="7"/>
        <v>3229.4473600000001</v>
      </c>
      <c r="Y10" s="158">
        <f t="shared" si="7"/>
        <v>3229.4473600000001</v>
      </c>
      <c r="Z10" s="158">
        <f t="shared" si="7"/>
        <v>3229.4473600000001</v>
      </c>
      <c r="AA10" s="158">
        <f t="shared" si="7"/>
        <v>3229.4473600000001</v>
      </c>
      <c r="AB10" s="158">
        <f t="shared" si="7"/>
        <v>3229.4473600000001</v>
      </c>
      <c r="AC10" s="158">
        <f t="shared" si="7"/>
        <v>3229.4473600000001</v>
      </c>
      <c r="AD10" s="158">
        <f t="shared" si="7"/>
        <v>3229.4473600000001</v>
      </c>
      <c r="AE10" s="158">
        <f t="shared" si="7"/>
        <v>3229.4473600000001</v>
      </c>
      <c r="AF10" s="158">
        <f t="shared" si="7"/>
        <v>3229.4473600000001</v>
      </c>
      <c r="AG10" s="158">
        <f t="shared" si="7"/>
        <v>3229.4473600000001</v>
      </c>
      <c r="AH10" s="158">
        <f t="shared" si="7"/>
        <v>3229.4473600000001</v>
      </c>
      <c r="AI10" s="158">
        <f t="shared" si="7"/>
        <v>3229.4473600000001</v>
      </c>
      <c r="AJ10" s="158">
        <f t="shared" si="7"/>
        <v>3229.4473600000001</v>
      </c>
      <c r="AK10" s="158">
        <f t="shared" si="7"/>
        <v>3229.4473600000001</v>
      </c>
      <c r="AL10" s="158">
        <f t="shared" si="7"/>
        <v>3229.4473600000001</v>
      </c>
      <c r="AM10" s="158">
        <f t="shared" si="7"/>
        <v>3229.4473600000001</v>
      </c>
      <c r="AN10" s="158">
        <f t="shared" si="7"/>
        <v>3229.4473600000001</v>
      </c>
      <c r="AO10" s="158">
        <f t="shared" si="7"/>
        <v>3229.4473600000001</v>
      </c>
      <c r="AP10" s="158">
        <f t="shared" si="7"/>
        <v>3229.4473600000001</v>
      </c>
      <c r="AQ10" s="158">
        <f t="shared" si="7"/>
        <v>3229.4473600000001</v>
      </c>
      <c r="AR10" s="158">
        <f t="shared" si="7"/>
        <v>3229.4473600000001</v>
      </c>
      <c r="AS10" s="158">
        <f t="shared" si="7"/>
        <v>3229.4473600000001</v>
      </c>
      <c r="AT10" s="158">
        <f t="shared" si="7"/>
        <v>3229.4473600000001</v>
      </c>
      <c r="AU10" s="158">
        <f t="shared" si="7"/>
        <v>3229.4473600000001</v>
      </c>
      <c r="AV10" s="158">
        <f t="shared" si="7"/>
        <v>3229.4473600000001</v>
      </c>
      <c r="AW10" s="158">
        <f t="shared" si="7"/>
        <v>3229.4473600000001</v>
      </c>
      <c r="AX10" s="180">
        <f t="shared" si="1"/>
        <v>426287.05151999969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3229.4473600000001</v>
      </c>
      <c r="T11" s="158">
        <f t="shared" si="8"/>
        <v>3229.4473600000001</v>
      </c>
      <c r="U11" s="158">
        <f t="shared" si="8"/>
        <v>3229.4473600000001</v>
      </c>
      <c r="V11" s="158">
        <f t="shared" si="8"/>
        <v>3229.4473600000001</v>
      </c>
      <c r="W11" s="158">
        <f t="shared" si="8"/>
        <v>3229.4473600000001</v>
      </c>
      <c r="X11" s="158">
        <f t="shared" si="8"/>
        <v>3229.4473600000001</v>
      </c>
      <c r="Y11" s="158">
        <f t="shared" si="8"/>
        <v>3229.4473600000001</v>
      </c>
      <c r="Z11" s="158">
        <f t="shared" si="8"/>
        <v>3229.4473600000001</v>
      </c>
      <c r="AA11" s="158">
        <f t="shared" si="8"/>
        <v>3229.4473600000001</v>
      </c>
      <c r="AB11" s="158">
        <f t="shared" si="8"/>
        <v>3229.4473600000001</v>
      </c>
      <c r="AC11" s="158">
        <f t="shared" si="8"/>
        <v>3229.4473600000001</v>
      </c>
      <c r="AD11" s="158">
        <f t="shared" si="8"/>
        <v>3229.4473600000001</v>
      </c>
      <c r="AE11" s="158">
        <f t="shared" si="8"/>
        <v>3229.4473600000001</v>
      </c>
      <c r="AF11" s="158">
        <f t="shared" si="8"/>
        <v>3229.4473600000001</v>
      </c>
      <c r="AG11" s="158">
        <f t="shared" si="8"/>
        <v>3229.4473600000001</v>
      </c>
      <c r="AH11" s="158">
        <f t="shared" si="8"/>
        <v>3229.4473600000001</v>
      </c>
      <c r="AI11" s="158">
        <f t="shared" si="8"/>
        <v>3229.4473600000001</v>
      </c>
      <c r="AJ11" s="158">
        <f t="shared" si="8"/>
        <v>3229.4473600000001</v>
      </c>
      <c r="AK11" s="158">
        <f t="shared" si="8"/>
        <v>3229.4473600000001</v>
      </c>
      <c r="AL11" s="158">
        <f t="shared" si="8"/>
        <v>3229.4473600000001</v>
      </c>
      <c r="AM11" s="158">
        <f t="shared" si="8"/>
        <v>3229.4473600000001</v>
      </c>
      <c r="AN11" s="158">
        <f t="shared" si="8"/>
        <v>3229.4473600000001</v>
      </c>
      <c r="AO11" s="158">
        <f t="shared" si="8"/>
        <v>3229.4473600000001</v>
      </c>
      <c r="AP11" s="158">
        <f t="shared" si="8"/>
        <v>3229.4473600000001</v>
      </c>
      <c r="AQ11" s="158">
        <f t="shared" si="8"/>
        <v>3229.4473600000001</v>
      </c>
      <c r="AR11" s="158">
        <f t="shared" si="8"/>
        <v>3229.4473600000001</v>
      </c>
      <c r="AS11" s="158">
        <f t="shared" si="8"/>
        <v>3229.4473600000001</v>
      </c>
      <c r="AT11" s="158">
        <f t="shared" si="8"/>
        <v>3229.4473600000001</v>
      </c>
      <c r="AU11" s="158">
        <f t="shared" si="8"/>
        <v>3229.4473600000001</v>
      </c>
      <c r="AV11" s="158">
        <f t="shared" si="8"/>
        <v>3229.4473600000001</v>
      </c>
      <c r="AW11" s="158">
        <f t="shared" si="8"/>
        <v>3229.4473600000001</v>
      </c>
      <c r="AX11" s="180">
        <f t="shared" si="1"/>
        <v>423057.6041599997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3229.4473600000001</v>
      </c>
      <c r="U12" s="158">
        <f t="shared" si="8"/>
        <v>3229.4473600000001</v>
      </c>
      <c r="V12" s="158">
        <f t="shared" si="8"/>
        <v>3229.4473600000001</v>
      </c>
      <c r="W12" s="158">
        <f t="shared" si="8"/>
        <v>3229.4473600000001</v>
      </c>
      <c r="X12" s="158">
        <f t="shared" si="8"/>
        <v>3229.4473600000001</v>
      </c>
      <c r="Y12" s="158">
        <f t="shared" si="8"/>
        <v>3229.4473600000001</v>
      </c>
      <c r="Z12" s="158">
        <f t="shared" si="8"/>
        <v>3229.4473600000001</v>
      </c>
      <c r="AA12" s="158">
        <f t="shared" si="8"/>
        <v>3229.4473600000001</v>
      </c>
      <c r="AB12" s="158">
        <f t="shared" si="8"/>
        <v>3229.4473600000001</v>
      </c>
      <c r="AC12" s="158">
        <f t="shared" si="8"/>
        <v>3229.4473600000001</v>
      </c>
      <c r="AD12" s="158">
        <f t="shared" si="8"/>
        <v>3229.4473600000001</v>
      </c>
      <c r="AE12" s="158">
        <f t="shared" si="8"/>
        <v>3229.4473600000001</v>
      </c>
      <c r="AF12" s="158">
        <f t="shared" si="8"/>
        <v>3229.4473600000001</v>
      </c>
      <c r="AG12" s="158">
        <f t="shared" si="8"/>
        <v>3229.4473600000001</v>
      </c>
      <c r="AH12" s="158">
        <f t="shared" si="8"/>
        <v>3229.4473600000001</v>
      </c>
      <c r="AI12" s="158">
        <f t="shared" si="8"/>
        <v>3229.4473600000001</v>
      </c>
      <c r="AJ12" s="158">
        <f t="shared" si="8"/>
        <v>3229.4473600000001</v>
      </c>
      <c r="AK12" s="158">
        <f t="shared" si="8"/>
        <v>3229.4473600000001</v>
      </c>
      <c r="AL12" s="158">
        <f t="shared" si="8"/>
        <v>3229.4473600000001</v>
      </c>
      <c r="AM12" s="158">
        <f t="shared" si="8"/>
        <v>3229.4473600000001</v>
      </c>
      <c r="AN12" s="158">
        <f t="shared" si="8"/>
        <v>3229.4473600000001</v>
      </c>
      <c r="AO12" s="158">
        <f t="shared" si="8"/>
        <v>3229.4473600000001</v>
      </c>
      <c r="AP12" s="158">
        <f t="shared" si="8"/>
        <v>3229.4473600000001</v>
      </c>
      <c r="AQ12" s="158">
        <f t="shared" si="8"/>
        <v>3229.4473600000001</v>
      </c>
      <c r="AR12" s="158">
        <f t="shared" si="8"/>
        <v>3229.4473600000001</v>
      </c>
      <c r="AS12" s="158">
        <f t="shared" si="8"/>
        <v>3229.4473600000001</v>
      </c>
      <c r="AT12" s="158">
        <f t="shared" si="8"/>
        <v>3229.4473600000001</v>
      </c>
      <c r="AU12" s="158">
        <f t="shared" si="8"/>
        <v>3229.4473600000001</v>
      </c>
      <c r="AV12" s="158">
        <f t="shared" si="8"/>
        <v>3229.4473600000001</v>
      </c>
      <c r="AW12" s="158">
        <f t="shared" si="8"/>
        <v>3229.4473600000001</v>
      </c>
      <c r="AX12" s="180">
        <f t="shared" si="1"/>
        <v>419828.15679999971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3229.4473600000001</v>
      </c>
      <c r="V13" s="158">
        <f t="shared" si="8"/>
        <v>3229.4473600000001</v>
      </c>
      <c r="W13" s="158">
        <f t="shared" si="8"/>
        <v>3229.4473600000001</v>
      </c>
      <c r="X13" s="158">
        <f t="shared" si="8"/>
        <v>3229.4473600000001</v>
      </c>
      <c r="Y13" s="158">
        <f t="shared" si="8"/>
        <v>3229.4473600000001</v>
      </c>
      <c r="Z13" s="158">
        <f t="shared" si="8"/>
        <v>3229.4473600000001</v>
      </c>
      <c r="AA13" s="158">
        <f t="shared" si="8"/>
        <v>3229.4473600000001</v>
      </c>
      <c r="AB13" s="158">
        <f t="shared" si="8"/>
        <v>3229.4473600000001</v>
      </c>
      <c r="AC13" s="158">
        <f t="shared" si="8"/>
        <v>3229.4473600000001</v>
      </c>
      <c r="AD13" s="158">
        <f t="shared" si="8"/>
        <v>3229.4473600000001</v>
      </c>
      <c r="AE13" s="158">
        <f t="shared" si="8"/>
        <v>3229.4473600000001</v>
      </c>
      <c r="AF13" s="158">
        <f t="shared" si="8"/>
        <v>3229.4473600000001</v>
      </c>
      <c r="AG13" s="158">
        <f t="shared" si="8"/>
        <v>3229.4473600000001</v>
      </c>
      <c r="AH13" s="158">
        <f t="shared" si="8"/>
        <v>3229.4473600000001</v>
      </c>
      <c r="AI13" s="158">
        <f t="shared" si="8"/>
        <v>3229.4473600000001</v>
      </c>
      <c r="AJ13" s="158">
        <f t="shared" si="8"/>
        <v>3229.4473600000001</v>
      </c>
      <c r="AK13" s="158">
        <f t="shared" si="8"/>
        <v>3229.4473600000001</v>
      </c>
      <c r="AL13" s="158">
        <f t="shared" si="8"/>
        <v>3229.4473600000001</v>
      </c>
      <c r="AM13" s="158">
        <f t="shared" si="8"/>
        <v>3229.4473600000001</v>
      </c>
      <c r="AN13" s="158">
        <f t="shared" si="8"/>
        <v>3229.4473600000001</v>
      </c>
      <c r="AO13" s="158">
        <f t="shared" si="8"/>
        <v>3229.4473600000001</v>
      </c>
      <c r="AP13" s="158">
        <f t="shared" si="8"/>
        <v>3229.4473600000001</v>
      </c>
      <c r="AQ13" s="158">
        <f t="shared" si="8"/>
        <v>3229.4473600000001</v>
      </c>
      <c r="AR13" s="158">
        <f t="shared" si="8"/>
        <v>3229.4473600000001</v>
      </c>
      <c r="AS13" s="158">
        <f t="shared" si="8"/>
        <v>3229.4473600000001</v>
      </c>
      <c r="AT13" s="158">
        <f t="shared" si="8"/>
        <v>3229.4473600000001</v>
      </c>
      <c r="AU13" s="158">
        <f t="shared" si="8"/>
        <v>3229.4473600000001</v>
      </c>
      <c r="AV13" s="158">
        <f t="shared" si="8"/>
        <v>3229.4473600000001</v>
      </c>
      <c r="AW13" s="158">
        <f t="shared" si="8"/>
        <v>3229.4473600000001</v>
      </c>
      <c r="AX13" s="180">
        <f t="shared" si="1"/>
        <v>416598.70943999971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3229.4473600000001</v>
      </c>
      <c r="W14" s="158">
        <f t="shared" si="8"/>
        <v>3229.4473600000001</v>
      </c>
      <c r="X14" s="158">
        <f t="shared" si="8"/>
        <v>3229.4473600000001</v>
      </c>
      <c r="Y14" s="158">
        <f t="shared" si="8"/>
        <v>3229.4473600000001</v>
      </c>
      <c r="Z14" s="158">
        <f t="shared" si="8"/>
        <v>3229.4473600000001</v>
      </c>
      <c r="AA14" s="158">
        <f t="shared" si="8"/>
        <v>3229.4473600000001</v>
      </c>
      <c r="AB14" s="158">
        <f t="shared" si="8"/>
        <v>3229.4473600000001</v>
      </c>
      <c r="AC14" s="158">
        <f t="shared" si="8"/>
        <v>3229.4473600000001</v>
      </c>
      <c r="AD14" s="158">
        <f t="shared" si="8"/>
        <v>3229.4473600000001</v>
      </c>
      <c r="AE14" s="158">
        <f t="shared" si="8"/>
        <v>3229.4473600000001</v>
      </c>
      <c r="AF14" s="158">
        <f t="shared" si="8"/>
        <v>3229.4473600000001</v>
      </c>
      <c r="AG14" s="158">
        <f t="shared" si="8"/>
        <v>3229.4473600000001</v>
      </c>
      <c r="AH14" s="158">
        <f t="shared" si="8"/>
        <v>3229.4473600000001</v>
      </c>
      <c r="AI14" s="158">
        <f t="shared" si="8"/>
        <v>3229.4473600000001</v>
      </c>
      <c r="AJ14" s="158">
        <f t="shared" si="8"/>
        <v>3229.4473600000001</v>
      </c>
      <c r="AK14" s="158">
        <f t="shared" si="8"/>
        <v>3229.4473600000001</v>
      </c>
      <c r="AL14" s="158">
        <f t="shared" si="8"/>
        <v>3229.4473600000001</v>
      </c>
      <c r="AM14" s="158">
        <f t="shared" si="8"/>
        <v>3229.4473600000001</v>
      </c>
      <c r="AN14" s="158">
        <f t="shared" si="8"/>
        <v>3229.4473600000001</v>
      </c>
      <c r="AO14" s="158">
        <f t="shared" si="8"/>
        <v>3229.4473600000001</v>
      </c>
      <c r="AP14" s="158">
        <f t="shared" si="8"/>
        <v>3229.4473600000001</v>
      </c>
      <c r="AQ14" s="158">
        <f t="shared" si="8"/>
        <v>3229.4473600000001</v>
      </c>
      <c r="AR14" s="158">
        <f t="shared" si="8"/>
        <v>3229.4473600000001</v>
      </c>
      <c r="AS14" s="158">
        <f t="shared" si="8"/>
        <v>3229.4473600000001</v>
      </c>
      <c r="AT14" s="158">
        <f t="shared" si="8"/>
        <v>3229.4473600000001</v>
      </c>
      <c r="AU14" s="158">
        <f t="shared" si="8"/>
        <v>3229.4473600000001</v>
      </c>
      <c r="AV14" s="158">
        <f t="shared" si="8"/>
        <v>3229.4473600000001</v>
      </c>
      <c r="AW14" s="158">
        <f t="shared" si="8"/>
        <v>3229.4473600000001</v>
      </c>
      <c r="AX14" s="180">
        <f t="shared" si="1"/>
        <v>413369.26207999972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3229.4473600000001</v>
      </c>
      <c r="X15" s="158">
        <f t="shared" si="8"/>
        <v>3229.4473600000001</v>
      </c>
      <c r="Y15" s="158">
        <f t="shared" si="8"/>
        <v>3229.4473600000001</v>
      </c>
      <c r="Z15" s="158">
        <f t="shared" si="8"/>
        <v>3229.4473600000001</v>
      </c>
      <c r="AA15" s="158">
        <f t="shared" si="8"/>
        <v>3229.4473600000001</v>
      </c>
      <c r="AB15" s="158">
        <f t="shared" si="8"/>
        <v>3229.4473600000001</v>
      </c>
      <c r="AC15" s="158">
        <f t="shared" si="8"/>
        <v>3229.4473600000001</v>
      </c>
      <c r="AD15" s="158">
        <f t="shared" si="8"/>
        <v>3229.4473600000001</v>
      </c>
      <c r="AE15" s="158">
        <f t="shared" si="8"/>
        <v>3229.4473600000001</v>
      </c>
      <c r="AF15" s="158">
        <f t="shared" si="8"/>
        <v>3229.4473600000001</v>
      </c>
      <c r="AG15" s="158">
        <f t="shared" si="8"/>
        <v>3229.4473600000001</v>
      </c>
      <c r="AH15" s="158">
        <f t="shared" si="8"/>
        <v>3229.4473600000001</v>
      </c>
      <c r="AI15" s="158">
        <f t="shared" si="8"/>
        <v>3229.4473600000001</v>
      </c>
      <c r="AJ15" s="158">
        <f t="shared" si="8"/>
        <v>3229.4473600000001</v>
      </c>
      <c r="AK15" s="158">
        <f t="shared" si="8"/>
        <v>3229.4473600000001</v>
      </c>
      <c r="AL15" s="158">
        <f t="shared" si="8"/>
        <v>3229.4473600000001</v>
      </c>
      <c r="AM15" s="158">
        <f t="shared" si="8"/>
        <v>3229.4473600000001</v>
      </c>
      <c r="AN15" s="158">
        <f t="shared" si="8"/>
        <v>3229.4473600000001</v>
      </c>
      <c r="AO15" s="158">
        <f t="shared" si="8"/>
        <v>3229.4473600000001</v>
      </c>
      <c r="AP15" s="158">
        <f t="shared" si="8"/>
        <v>3229.4473600000001</v>
      </c>
      <c r="AQ15" s="158">
        <f t="shared" si="8"/>
        <v>3229.4473600000001</v>
      </c>
      <c r="AR15" s="158">
        <f t="shared" si="8"/>
        <v>3229.4473600000001</v>
      </c>
      <c r="AS15" s="158">
        <f t="shared" si="8"/>
        <v>3229.4473600000001</v>
      </c>
      <c r="AT15" s="158">
        <f t="shared" si="8"/>
        <v>3229.4473600000001</v>
      </c>
      <c r="AU15" s="158">
        <f t="shared" si="8"/>
        <v>3229.4473600000001</v>
      </c>
      <c r="AV15" s="158">
        <f t="shared" si="8"/>
        <v>3229.4473600000001</v>
      </c>
      <c r="AW15" s="158">
        <f t="shared" si="8"/>
        <v>3229.4473600000001</v>
      </c>
      <c r="AX15" s="180">
        <f t="shared" si="1"/>
        <v>410139.81471999973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3229.4473600000001</v>
      </c>
      <c r="Y16" s="158">
        <f t="shared" si="8"/>
        <v>3229.4473600000001</v>
      </c>
      <c r="Z16" s="158">
        <f t="shared" si="8"/>
        <v>3229.4473600000001</v>
      </c>
      <c r="AA16" s="158">
        <f t="shared" si="8"/>
        <v>3229.4473600000001</v>
      </c>
      <c r="AB16" s="158">
        <f t="shared" si="8"/>
        <v>3229.4473600000001</v>
      </c>
      <c r="AC16" s="158">
        <f t="shared" si="8"/>
        <v>3229.4473600000001</v>
      </c>
      <c r="AD16" s="158">
        <f t="shared" si="8"/>
        <v>3229.4473600000001</v>
      </c>
      <c r="AE16" s="158">
        <f t="shared" si="8"/>
        <v>3229.4473600000001</v>
      </c>
      <c r="AF16" s="158">
        <f t="shared" si="8"/>
        <v>3229.4473600000001</v>
      </c>
      <c r="AG16" s="158">
        <f t="shared" si="8"/>
        <v>3229.4473600000001</v>
      </c>
      <c r="AH16" s="158">
        <f t="shared" si="8"/>
        <v>3229.4473600000001</v>
      </c>
      <c r="AI16" s="158">
        <f t="shared" si="8"/>
        <v>3229.4473600000001</v>
      </c>
      <c r="AJ16" s="158">
        <f t="shared" si="8"/>
        <v>3229.4473600000001</v>
      </c>
      <c r="AK16" s="158">
        <f t="shared" si="8"/>
        <v>3229.4473600000001</v>
      </c>
      <c r="AL16" s="158">
        <f t="shared" si="8"/>
        <v>3229.4473600000001</v>
      </c>
      <c r="AM16" s="158">
        <f t="shared" si="8"/>
        <v>3229.4473600000001</v>
      </c>
      <c r="AN16" s="158">
        <f t="shared" si="8"/>
        <v>3229.4473600000001</v>
      </c>
      <c r="AO16" s="158">
        <f t="shared" si="8"/>
        <v>3229.4473600000001</v>
      </c>
      <c r="AP16" s="158">
        <f t="shared" si="8"/>
        <v>3229.4473600000001</v>
      </c>
      <c r="AQ16" s="158">
        <f t="shared" si="8"/>
        <v>3229.4473600000001</v>
      </c>
      <c r="AR16" s="158">
        <f t="shared" si="8"/>
        <v>3229.4473600000001</v>
      </c>
      <c r="AS16" s="158">
        <f t="shared" si="8"/>
        <v>3229.4473600000001</v>
      </c>
      <c r="AT16" s="158">
        <f t="shared" si="8"/>
        <v>3229.4473600000001</v>
      </c>
      <c r="AU16" s="158">
        <f t="shared" si="8"/>
        <v>3229.4473600000001</v>
      </c>
      <c r="AV16" s="158">
        <f t="shared" si="8"/>
        <v>3229.4473600000001</v>
      </c>
      <c r="AW16" s="158">
        <f t="shared" si="8"/>
        <v>3229.4473600000001</v>
      </c>
      <c r="AX16" s="180">
        <f t="shared" si="1"/>
        <v>406910.36735999974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3229.4473600000001</v>
      </c>
      <c r="Z17" s="158">
        <f t="shared" si="8"/>
        <v>3229.4473600000001</v>
      </c>
      <c r="AA17" s="158">
        <f t="shared" si="8"/>
        <v>3229.4473600000001</v>
      </c>
      <c r="AB17" s="158">
        <f t="shared" si="8"/>
        <v>3229.4473600000001</v>
      </c>
      <c r="AC17" s="158">
        <f t="shared" si="8"/>
        <v>3229.4473600000001</v>
      </c>
      <c r="AD17" s="158">
        <f t="shared" si="8"/>
        <v>3229.4473600000001</v>
      </c>
      <c r="AE17" s="158">
        <f t="shared" si="8"/>
        <v>3229.4473600000001</v>
      </c>
      <c r="AF17" s="158">
        <f t="shared" si="8"/>
        <v>3229.4473600000001</v>
      </c>
      <c r="AG17" s="158">
        <f t="shared" si="8"/>
        <v>3229.4473600000001</v>
      </c>
      <c r="AH17" s="158">
        <f t="shared" si="8"/>
        <v>3229.4473600000001</v>
      </c>
      <c r="AI17" s="158">
        <f t="shared" si="8"/>
        <v>3229.4473600000001</v>
      </c>
      <c r="AJ17" s="158">
        <f t="shared" si="8"/>
        <v>3229.4473600000001</v>
      </c>
      <c r="AK17" s="158">
        <f t="shared" si="8"/>
        <v>3229.4473600000001</v>
      </c>
      <c r="AL17" s="158">
        <f t="shared" si="8"/>
        <v>3229.4473600000001</v>
      </c>
      <c r="AM17" s="158">
        <f t="shared" si="8"/>
        <v>3229.4473600000001</v>
      </c>
      <c r="AN17" s="158">
        <f t="shared" si="8"/>
        <v>3229.4473600000001</v>
      </c>
      <c r="AO17" s="158">
        <f t="shared" si="8"/>
        <v>3229.4473600000001</v>
      </c>
      <c r="AP17" s="158">
        <f t="shared" si="8"/>
        <v>3229.4473600000001</v>
      </c>
      <c r="AQ17" s="158">
        <f t="shared" si="8"/>
        <v>3229.4473600000001</v>
      </c>
      <c r="AR17" s="158">
        <f t="shared" si="8"/>
        <v>3229.4473600000001</v>
      </c>
      <c r="AS17" s="158">
        <f t="shared" si="8"/>
        <v>3229.4473600000001</v>
      </c>
      <c r="AT17" s="158">
        <f t="shared" si="8"/>
        <v>3229.4473600000001</v>
      </c>
      <c r="AU17" s="158">
        <f t="shared" si="8"/>
        <v>3229.4473600000001</v>
      </c>
      <c r="AV17" s="158">
        <f t="shared" si="8"/>
        <v>3229.4473600000001</v>
      </c>
      <c r="AW17" s="158">
        <f t="shared" si="8"/>
        <v>3229.4473600000001</v>
      </c>
      <c r="AX17" s="180">
        <f t="shared" si="1"/>
        <v>403680.91999999975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3229.4473600000001</v>
      </c>
      <c r="AA18" s="158">
        <f t="shared" si="8"/>
        <v>3229.4473600000001</v>
      </c>
      <c r="AB18" s="158">
        <f t="shared" si="8"/>
        <v>3229.4473600000001</v>
      </c>
      <c r="AC18" s="158">
        <f t="shared" si="8"/>
        <v>3229.4473600000001</v>
      </c>
      <c r="AD18" s="158">
        <f t="shared" si="8"/>
        <v>3229.4473600000001</v>
      </c>
      <c r="AE18" s="158">
        <f t="shared" si="8"/>
        <v>3229.4473600000001</v>
      </c>
      <c r="AF18" s="158">
        <f t="shared" si="8"/>
        <v>3229.4473600000001</v>
      </c>
      <c r="AG18" s="158">
        <f t="shared" si="8"/>
        <v>3229.4473600000001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3229.4473600000001</v>
      </c>
      <c r="AI18" s="158">
        <f t="shared" si="12"/>
        <v>3229.4473600000001</v>
      </c>
      <c r="AJ18" s="158">
        <f t="shared" si="12"/>
        <v>3229.4473600000001</v>
      </c>
      <c r="AK18" s="158">
        <f t="shared" si="12"/>
        <v>3229.4473600000001</v>
      </c>
      <c r="AL18" s="158">
        <f t="shared" si="12"/>
        <v>3229.4473600000001</v>
      </c>
      <c r="AM18" s="158">
        <f t="shared" si="12"/>
        <v>3229.4473600000001</v>
      </c>
      <c r="AN18" s="158">
        <f t="shared" si="12"/>
        <v>3229.4473600000001</v>
      </c>
      <c r="AO18" s="158">
        <f t="shared" si="12"/>
        <v>3229.4473600000001</v>
      </c>
      <c r="AP18" s="158">
        <f t="shared" si="12"/>
        <v>3229.4473600000001</v>
      </c>
      <c r="AQ18" s="158">
        <f t="shared" si="12"/>
        <v>3229.4473600000001</v>
      </c>
      <c r="AR18" s="158">
        <f t="shared" si="12"/>
        <v>3229.4473600000001</v>
      </c>
      <c r="AS18" s="158">
        <f t="shared" si="12"/>
        <v>3229.4473600000001</v>
      </c>
      <c r="AT18" s="158">
        <f t="shared" si="12"/>
        <v>3229.4473600000001</v>
      </c>
      <c r="AU18" s="158">
        <f t="shared" si="12"/>
        <v>3229.4473600000001</v>
      </c>
      <c r="AV18" s="158">
        <f t="shared" si="12"/>
        <v>3229.4473600000001</v>
      </c>
      <c r="AW18" s="158">
        <f t="shared" si="12"/>
        <v>3229.4473600000001</v>
      </c>
      <c r="AX18" s="180">
        <f t="shared" si="1"/>
        <v>400451.47263999976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3229.4473600000001</v>
      </c>
      <c r="AB19" s="158">
        <f t="shared" si="13"/>
        <v>3229.4473600000001</v>
      </c>
      <c r="AC19" s="158">
        <f t="shared" si="13"/>
        <v>3229.4473600000001</v>
      </c>
      <c r="AD19" s="158">
        <f t="shared" si="13"/>
        <v>3229.4473600000001</v>
      </c>
      <c r="AE19" s="158">
        <f t="shared" si="13"/>
        <v>3229.4473600000001</v>
      </c>
      <c r="AF19" s="158">
        <f t="shared" si="13"/>
        <v>3229.4473600000001</v>
      </c>
      <c r="AG19" s="158">
        <f t="shared" si="13"/>
        <v>3229.4473600000001</v>
      </c>
      <c r="AH19" s="158">
        <f t="shared" si="13"/>
        <v>3229.4473600000001</v>
      </c>
      <c r="AI19" s="158">
        <f t="shared" si="13"/>
        <v>3229.4473600000001</v>
      </c>
      <c r="AJ19" s="158">
        <f t="shared" si="13"/>
        <v>3229.4473600000001</v>
      </c>
      <c r="AK19" s="158">
        <f t="shared" si="13"/>
        <v>3229.4473600000001</v>
      </c>
      <c r="AL19" s="158">
        <f t="shared" si="13"/>
        <v>3229.4473600000001</v>
      </c>
      <c r="AM19" s="158">
        <f t="shared" si="13"/>
        <v>3229.4473600000001</v>
      </c>
      <c r="AN19" s="158">
        <f t="shared" si="13"/>
        <v>3229.4473600000001</v>
      </c>
      <c r="AO19" s="158">
        <f t="shared" si="13"/>
        <v>3229.4473600000001</v>
      </c>
      <c r="AP19" s="158">
        <f t="shared" si="13"/>
        <v>3229.4473600000001</v>
      </c>
      <c r="AQ19" s="158">
        <f t="shared" si="13"/>
        <v>3229.4473600000001</v>
      </c>
      <c r="AR19" s="158">
        <f t="shared" si="13"/>
        <v>3229.4473600000001</v>
      </c>
      <c r="AS19" s="158">
        <f t="shared" si="13"/>
        <v>3229.4473600000001</v>
      </c>
      <c r="AT19" s="158">
        <f t="shared" si="13"/>
        <v>3229.4473600000001</v>
      </c>
      <c r="AU19" s="158">
        <f t="shared" si="13"/>
        <v>3229.4473600000001</v>
      </c>
      <c r="AV19" s="158">
        <f t="shared" si="13"/>
        <v>3229.4473600000001</v>
      </c>
      <c r="AW19" s="158">
        <f t="shared" si="13"/>
        <v>3229.4473600000001</v>
      </c>
      <c r="AX19" s="180">
        <f t="shared" si="1"/>
        <v>397222.02527999977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3229.4473600000001</v>
      </c>
      <c r="AC20" s="158">
        <f t="shared" si="13"/>
        <v>3229.4473600000001</v>
      </c>
      <c r="AD20" s="158">
        <f t="shared" si="13"/>
        <v>3229.4473600000001</v>
      </c>
      <c r="AE20" s="158">
        <f t="shared" si="13"/>
        <v>3229.4473600000001</v>
      </c>
      <c r="AF20" s="158">
        <f t="shared" si="13"/>
        <v>3229.4473600000001</v>
      </c>
      <c r="AG20" s="158">
        <f t="shared" si="13"/>
        <v>3229.4473600000001</v>
      </c>
      <c r="AH20" s="158">
        <f t="shared" si="13"/>
        <v>3229.4473600000001</v>
      </c>
      <c r="AI20" s="158">
        <f t="shared" si="13"/>
        <v>3229.4473600000001</v>
      </c>
      <c r="AJ20" s="158">
        <f t="shared" si="13"/>
        <v>3229.4473600000001</v>
      </c>
      <c r="AK20" s="158">
        <f t="shared" si="13"/>
        <v>3229.4473600000001</v>
      </c>
      <c r="AL20" s="158">
        <f t="shared" si="13"/>
        <v>3229.4473600000001</v>
      </c>
      <c r="AM20" s="158">
        <f t="shared" si="13"/>
        <v>3229.4473600000001</v>
      </c>
      <c r="AN20" s="158">
        <f t="shared" si="13"/>
        <v>3229.4473600000001</v>
      </c>
      <c r="AO20" s="158">
        <f t="shared" si="13"/>
        <v>3229.4473600000001</v>
      </c>
      <c r="AP20" s="158">
        <f t="shared" si="13"/>
        <v>3229.4473600000001</v>
      </c>
      <c r="AQ20" s="158">
        <f t="shared" si="13"/>
        <v>3229.4473600000001</v>
      </c>
      <c r="AR20" s="158">
        <f t="shared" si="13"/>
        <v>3229.4473600000001</v>
      </c>
      <c r="AS20" s="158">
        <f t="shared" si="13"/>
        <v>3229.4473600000001</v>
      </c>
      <c r="AT20" s="158">
        <f t="shared" si="13"/>
        <v>3229.4473600000001</v>
      </c>
      <c r="AU20" s="158">
        <f t="shared" si="13"/>
        <v>3229.4473600000001</v>
      </c>
      <c r="AV20" s="158">
        <f t="shared" si="13"/>
        <v>3229.4473600000001</v>
      </c>
      <c r="AW20" s="158">
        <f t="shared" si="13"/>
        <v>3229.4473600000001</v>
      </c>
      <c r="AX20" s="180">
        <f t="shared" si="1"/>
        <v>393992.57791999978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3229.4473600000001</v>
      </c>
      <c r="AD21" s="158">
        <f t="shared" si="13"/>
        <v>3229.4473600000001</v>
      </c>
      <c r="AE21" s="158">
        <f t="shared" si="13"/>
        <v>3229.4473600000001</v>
      </c>
      <c r="AF21" s="158">
        <f t="shared" si="13"/>
        <v>3229.4473600000001</v>
      </c>
      <c r="AG21" s="158">
        <f t="shared" si="13"/>
        <v>3229.4473600000001</v>
      </c>
      <c r="AH21" s="158">
        <f t="shared" si="13"/>
        <v>3229.4473600000001</v>
      </c>
      <c r="AI21" s="158">
        <f t="shared" si="13"/>
        <v>3229.4473600000001</v>
      </c>
      <c r="AJ21" s="158">
        <f t="shared" si="13"/>
        <v>3229.4473600000001</v>
      </c>
      <c r="AK21" s="158">
        <f t="shared" si="13"/>
        <v>3229.4473600000001</v>
      </c>
      <c r="AL21" s="158">
        <f t="shared" si="13"/>
        <v>3229.4473600000001</v>
      </c>
      <c r="AM21" s="158">
        <f t="shared" si="13"/>
        <v>3229.4473600000001</v>
      </c>
      <c r="AN21" s="158">
        <f t="shared" si="13"/>
        <v>3229.4473600000001</v>
      </c>
      <c r="AO21" s="158">
        <f t="shared" si="13"/>
        <v>3229.4473600000001</v>
      </c>
      <c r="AP21" s="158">
        <f t="shared" si="13"/>
        <v>3229.4473600000001</v>
      </c>
      <c r="AQ21" s="158">
        <f t="shared" si="13"/>
        <v>3229.4473600000001</v>
      </c>
      <c r="AR21" s="158">
        <f t="shared" si="13"/>
        <v>3229.4473600000001</v>
      </c>
      <c r="AS21" s="158">
        <f t="shared" si="13"/>
        <v>3229.4473600000001</v>
      </c>
      <c r="AT21" s="158">
        <f t="shared" si="13"/>
        <v>3229.4473600000001</v>
      </c>
      <c r="AU21" s="158">
        <f t="shared" si="13"/>
        <v>3229.4473600000001</v>
      </c>
      <c r="AV21" s="158">
        <f t="shared" si="13"/>
        <v>3229.4473600000001</v>
      </c>
      <c r="AW21" s="158">
        <f t="shared" si="13"/>
        <v>3229.4473600000001</v>
      </c>
      <c r="AX21" s="180">
        <f t="shared" si="1"/>
        <v>390763.13055999979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3229.4473600000001</v>
      </c>
      <c r="AE22" s="158">
        <f t="shared" si="13"/>
        <v>3229.4473600000001</v>
      </c>
      <c r="AF22" s="158">
        <f t="shared" si="13"/>
        <v>3229.4473600000001</v>
      </c>
      <c r="AG22" s="158">
        <f t="shared" si="13"/>
        <v>3229.4473600000001</v>
      </c>
      <c r="AH22" s="158">
        <f t="shared" si="13"/>
        <v>3229.4473600000001</v>
      </c>
      <c r="AI22" s="158">
        <f t="shared" si="13"/>
        <v>3229.4473600000001</v>
      </c>
      <c r="AJ22" s="158">
        <f t="shared" si="13"/>
        <v>3229.4473600000001</v>
      </c>
      <c r="AK22" s="158">
        <f t="shared" si="13"/>
        <v>3229.4473600000001</v>
      </c>
      <c r="AL22" s="158">
        <f t="shared" si="13"/>
        <v>3229.4473600000001</v>
      </c>
      <c r="AM22" s="158">
        <f t="shared" si="13"/>
        <v>3229.4473600000001</v>
      </c>
      <c r="AN22" s="158">
        <f t="shared" si="13"/>
        <v>3229.4473600000001</v>
      </c>
      <c r="AO22" s="158">
        <f t="shared" si="13"/>
        <v>3229.4473600000001</v>
      </c>
      <c r="AP22" s="158">
        <f t="shared" si="13"/>
        <v>3229.4473600000001</v>
      </c>
      <c r="AQ22" s="158">
        <f t="shared" si="13"/>
        <v>3229.4473600000001</v>
      </c>
      <c r="AR22" s="158">
        <f t="shared" si="13"/>
        <v>3229.4473600000001</v>
      </c>
      <c r="AS22" s="158">
        <f t="shared" si="13"/>
        <v>3229.4473600000001</v>
      </c>
      <c r="AT22" s="158">
        <f t="shared" si="13"/>
        <v>3229.4473600000001</v>
      </c>
      <c r="AU22" s="158">
        <f t="shared" si="13"/>
        <v>3229.4473600000001</v>
      </c>
      <c r="AV22" s="158">
        <f t="shared" si="13"/>
        <v>3229.4473600000001</v>
      </c>
      <c r="AW22" s="158">
        <f t="shared" si="13"/>
        <v>3229.4473600000001</v>
      </c>
      <c r="AX22" s="180">
        <f t="shared" si="1"/>
        <v>387533.6831999998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3229.4473600000001</v>
      </c>
      <c r="AF23" s="158">
        <f t="shared" si="13"/>
        <v>3229.4473600000001</v>
      </c>
      <c r="AG23" s="158">
        <f t="shared" si="13"/>
        <v>3229.4473600000001</v>
      </c>
      <c r="AH23" s="158">
        <f t="shared" si="13"/>
        <v>3229.4473600000001</v>
      </c>
      <c r="AI23" s="158">
        <f t="shared" si="13"/>
        <v>3229.4473600000001</v>
      </c>
      <c r="AJ23" s="158">
        <f t="shared" si="13"/>
        <v>3229.4473600000001</v>
      </c>
      <c r="AK23" s="158">
        <f t="shared" si="13"/>
        <v>3229.4473600000001</v>
      </c>
      <c r="AL23" s="158">
        <f t="shared" si="13"/>
        <v>3229.4473600000001</v>
      </c>
      <c r="AM23" s="158">
        <f t="shared" si="13"/>
        <v>3229.4473600000001</v>
      </c>
      <c r="AN23" s="158">
        <f t="shared" si="13"/>
        <v>3229.4473600000001</v>
      </c>
      <c r="AO23" s="158">
        <f t="shared" si="13"/>
        <v>3229.4473600000001</v>
      </c>
      <c r="AP23" s="158">
        <f t="shared" si="13"/>
        <v>3229.4473600000001</v>
      </c>
      <c r="AQ23" s="158">
        <f t="shared" si="13"/>
        <v>3229.4473600000001</v>
      </c>
      <c r="AR23" s="158">
        <f t="shared" si="13"/>
        <v>3229.4473600000001</v>
      </c>
      <c r="AS23" s="158">
        <f t="shared" si="13"/>
        <v>3229.4473600000001</v>
      </c>
      <c r="AT23" s="158">
        <f t="shared" si="13"/>
        <v>3229.4473600000001</v>
      </c>
      <c r="AU23" s="158">
        <f t="shared" si="13"/>
        <v>3229.4473600000001</v>
      </c>
      <c r="AV23" s="158">
        <f t="shared" si="13"/>
        <v>3229.4473600000001</v>
      </c>
      <c r="AW23" s="158">
        <f t="shared" si="13"/>
        <v>3229.4473600000001</v>
      </c>
      <c r="AX23" s="180">
        <f t="shared" si="1"/>
        <v>384304.2358399998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3229.4473600000001</v>
      </c>
      <c r="AG24" s="158">
        <f t="shared" si="13"/>
        <v>3229.4473600000001</v>
      </c>
      <c r="AH24" s="158">
        <f t="shared" si="13"/>
        <v>3229.4473600000001</v>
      </c>
      <c r="AI24" s="158">
        <f t="shared" si="13"/>
        <v>3229.4473600000001</v>
      </c>
      <c r="AJ24" s="158">
        <f t="shared" si="13"/>
        <v>3229.4473600000001</v>
      </c>
      <c r="AK24" s="158">
        <f t="shared" si="13"/>
        <v>3229.4473600000001</v>
      </c>
      <c r="AL24" s="158">
        <f t="shared" si="13"/>
        <v>3229.4473600000001</v>
      </c>
      <c r="AM24" s="158">
        <f t="shared" si="13"/>
        <v>3229.4473600000001</v>
      </c>
      <c r="AN24" s="158">
        <f t="shared" si="13"/>
        <v>3229.4473600000001</v>
      </c>
      <c r="AO24" s="158">
        <f t="shared" si="13"/>
        <v>3229.4473600000001</v>
      </c>
      <c r="AP24" s="158">
        <f t="shared" si="13"/>
        <v>3229.4473600000001</v>
      </c>
      <c r="AQ24" s="158">
        <f t="shared" si="13"/>
        <v>3229.4473600000001</v>
      </c>
      <c r="AR24" s="158">
        <f t="shared" si="13"/>
        <v>3229.4473600000001</v>
      </c>
      <c r="AS24" s="158">
        <f t="shared" si="13"/>
        <v>3229.4473600000001</v>
      </c>
      <c r="AT24" s="158">
        <f t="shared" si="13"/>
        <v>3229.4473600000001</v>
      </c>
      <c r="AU24" s="158">
        <f t="shared" si="13"/>
        <v>3229.4473600000001</v>
      </c>
      <c r="AV24" s="158">
        <f t="shared" si="13"/>
        <v>3229.4473600000001</v>
      </c>
      <c r="AW24" s="158">
        <f t="shared" si="13"/>
        <v>3229.4473600000001</v>
      </c>
      <c r="AX24" s="180">
        <f t="shared" si="1"/>
        <v>381074.78847999981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3229.4473600000001</v>
      </c>
      <c r="AH25" s="158">
        <f t="shared" si="13"/>
        <v>3229.4473600000001</v>
      </c>
      <c r="AI25" s="158">
        <f t="shared" si="13"/>
        <v>3229.4473600000001</v>
      </c>
      <c r="AJ25" s="158">
        <f t="shared" si="13"/>
        <v>3229.4473600000001</v>
      </c>
      <c r="AK25" s="158">
        <f t="shared" si="13"/>
        <v>3229.4473600000001</v>
      </c>
      <c r="AL25" s="158">
        <f t="shared" si="13"/>
        <v>3229.4473600000001</v>
      </c>
      <c r="AM25" s="158">
        <f t="shared" si="13"/>
        <v>3229.4473600000001</v>
      </c>
      <c r="AN25" s="158">
        <f t="shared" si="13"/>
        <v>3229.4473600000001</v>
      </c>
      <c r="AO25" s="158">
        <f t="shared" si="13"/>
        <v>3229.4473600000001</v>
      </c>
      <c r="AP25" s="158">
        <f t="shared" si="13"/>
        <v>3229.4473600000001</v>
      </c>
      <c r="AQ25" s="158">
        <f t="shared" si="13"/>
        <v>3229.4473600000001</v>
      </c>
      <c r="AR25" s="158">
        <f t="shared" si="13"/>
        <v>3229.4473600000001</v>
      </c>
      <c r="AS25" s="158">
        <f t="shared" si="13"/>
        <v>3229.4473600000001</v>
      </c>
      <c r="AT25" s="158">
        <f t="shared" si="13"/>
        <v>3229.4473600000001</v>
      </c>
      <c r="AU25" s="158">
        <f t="shared" si="13"/>
        <v>3229.4473600000001</v>
      </c>
      <c r="AV25" s="158">
        <f t="shared" si="13"/>
        <v>3229.4473600000001</v>
      </c>
      <c r="AW25" s="158">
        <f t="shared" si="13"/>
        <v>3229.4473600000001</v>
      </c>
      <c r="AX25" s="180">
        <f t="shared" si="1"/>
        <v>377845.34111999982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3229.4473600000001</v>
      </c>
      <c r="AI26" s="158">
        <f t="shared" si="14"/>
        <v>3229.4473600000001</v>
      </c>
      <c r="AJ26" s="158">
        <f t="shared" si="14"/>
        <v>3229.4473600000001</v>
      </c>
      <c r="AK26" s="158">
        <f t="shared" si="14"/>
        <v>3229.4473600000001</v>
      </c>
      <c r="AL26" s="158">
        <f t="shared" si="14"/>
        <v>3229.4473600000001</v>
      </c>
      <c r="AM26" s="158">
        <f t="shared" si="14"/>
        <v>3229.4473600000001</v>
      </c>
      <c r="AN26" s="158">
        <f t="shared" si="14"/>
        <v>3229.4473600000001</v>
      </c>
      <c r="AO26" s="158">
        <f t="shared" si="14"/>
        <v>3229.4473600000001</v>
      </c>
      <c r="AP26" s="158">
        <f t="shared" si="14"/>
        <v>3229.4473600000001</v>
      </c>
      <c r="AQ26" s="158">
        <f t="shared" si="14"/>
        <v>3229.4473600000001</v>
      </c>
      <c r="AR26" s="158">
        <f t="shared" si="14"/>
        <v>3229.4473600000001</v>
      </c>
      <c r="AS26" s="158">
        <f t="shared" si="14"/>
        <v>3229.4473600000001</v>
      </c>
      <c r="AT26" s="158">
        <f t="shared" si="14"/>
        <v>3229.4473600000001</v>
      </c>
      <c r="AU26" s="158">
        <f t="shared" si="14"/>
        <v>3229.4473600000001</v>
      </c>
      <c r="AV26" s="158">
        <f t="shared" si="14"/>
        <v>3229.4473600000001</v>
      </c>
      <c r="AW26" s="158">
        <f t="shared" si="14"/>
        <v>3229.4473600000001</v>
      </c>
      <c r="AX26" s="180">
        <f t="shared" si="1"/>
        <v>374615.89375999983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3229.4473600000001</v>
      </c>
      <c r="AJ27" s="158">
        <f t="shared" si="15"/>
        <v>3229.4473600000001</v>
      </c>
      <c r="AK27" s="158">
        <f t="shared" si="15"/>
        <v>3229.4473600000001</v>
      </c>
      <c r="AL27" s="158">
        <f t="shared" si="15"/>
        <v>3229.4473600000001</v>
      </c>
      <c r="AM27" s="158">
        <f t="shared" si="15"/>
        <v>3229.4473600000001</v>
      </c>
      <c r="AN27" s="158">
        <f t="shared" si="15"/>
        <v>3229.4473600000001</v>
      </c>
      <c r="AO27" s="158">
        <f t="shared" si="15"/>
        <v>3229.4473600000001</v>
      </c>
      <c r="AP27" s="158">
        <f t="shared" si="15"/>
        <v>3229.4473600000001</v>
      </c>
      <c r="AQ27" s="158">
        <f t="shared" si="15"/>
        <v>3229.4473600000001</v>
      </c>
      <c r="AR27" s="158">
        <f t="shared" si="15"/>
        <v>3229.4473600000001</v>
      </c>
      <c r="AS27" s="158">
        <f t="shared" si="15"/>
        <v>3229.4473600000001</v>
      </c>
      <c r="AT27" s="158">
        <f t="shared" si="15"/>
        <v>3229.4473600000001</v>
      </c>
      <c r="AU27" s="158">
        <f t="shared" si="15"/>
        <v>3229.4473600000001</v>
      </c>
      <c r="AV27" s="158">
        <f t="shared" si="14"/>
        <v>3229.4473600000001</v>
      </c>
      <c r="AW27" s="158">
        <f t="shared" si="14"/>
        <v>3229.4473600000001</v>
      </c>
      <c r="AX27" s="180">
        <f t="shared" si="1"/>
        <v>371386.44639999984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3229.4473600000001</v>
      </c>
      <c r="AK28" s="158">
        <f t="shared" si="15"/>
        <v>3229.4473600000001</v>
      </c>
      <c r="AL28" s="158">
        <f t="shared" si="15"/>
        <v>3229.4473600000001</v>
      </c>
      <c r="AM28" s="158">
        <f t="shared" si="15"/>
        <v>3229.4473600000001</v>
      </c>
      <c r="AN28" s="158">
        <f t="shared" si="15"/>
        <v>3229.4473600000001</v>
      </c>
      <c r="AO28" s="158">
        <f t="shared" si="15"/>
        <v>3229.4473600000001</v>
      </c>
      <c r="AP28" s="158">
        <f t="shared" si="15"/>
        <v>3229.4473600000001</v>
      </c>
      <c r="AQ28" s="158">
        <f t="shared" si="15"/>
        <v>3229.4473600000001</v>
      </c>
      <c r="AR28" s="158">
        <f t="shared" si="15"/>
        <v>3229.4473600000001</v>
      </c>
      <c r="AS28" s="158">
        <f t="shared" si="15"/>
        <v>3229.4473600000001</v>
      </c>
      <c r="AT28" s="158">
        <f t="shared" si="15"/>
        <v>3229.4473600000001</v>
      </c>
      <c r="AU28" s="158">
        <f t="shared" si="15"/>
        <v>3229.4473600000001</v>
      </c>
      <c r="AV28" s="158">
        <f t="shared" si="14"/>
        <v>3229.4473600000001</v>
      </c>
      <c r="AW28" s="158">
        <f t="shared" si="14"/>
        <v>3229.4473600000001</v>
      </c>
      <c r="AX28" s="180">
        <f t="shared" si="1"/>
        <v>368156.99903999985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3229.4473600000001</v>
      </c>
      <c r="AL29" s="158">
        <f t="shared" si="15"/>
        <v>3229.4473600000001</v>
      </c>
      <c r="AM29" s="158">
        <f t="shared" si="15"/>
        <v>3229.4473600000001</v>
      </c>
      <c r="AN29" s="158">
        <f t="shared" si="15"/>
        <v>3229.4473600000001</v>
      </c>
      <c r="AO29" s="158">
        <f t="shared" si="15"/>
        <v>3229.4473600000001</v>
      </c>
      <c r="AP29" s="158">
        <f t="shared" si="15"/>
        <v>3229.4473600000001</v>
      </c>
      <c r="AQ29" s="158">
        <f t="shared" si="15"/>
        <v>3229.4473600000001</v>
      </c>
      <c r="AR29" s="158">
        <f t="shared" si="15"/>
        <v>3229.4473600000001</v>
      </c>
      <c r="AS29" s="158">
        <f t="shared" si="15"/>
        <v>3229.4473600000001</v>
      </c>
      <c r="AT29" s="158">
        <f t="shared" si="15"/>
        <v>3229.4473600000001</v>
      </c>
      <c r="AU29" s="158">
        <f t="shared" si="15"/>
        <v>3229.4473600000001</v>
      </c>
      <c r="AV29" s="158">
        <f t="shared" si="14"/>
        <v>3229.4473600000001</v>
      </c>
      <c r="AW29" s="158">
        <f t="shared" si="14"/>
        <v>3229.4473600000001</v>
      </c>
      <c r="AX29" s="180">
        <f t="shared" si="1"/>
        <v>364927.55167999986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3229.4473600000001</v>
      </c>
      <c r="AM30" s="158">
        <f t="shared" si="15"/>
        <v>3229.4473600000001</v>
      </c>
      <c r="AN30" s="158">
        <f t="shared" si="15"/>
        <v>3229.4473600000001</v>
      </c>
      <c r="AO30" s="158">
        <f t="shared" si="15"/>
        <v>3229.4473600000001</v>
      </c>
      <c r="AP30" s="158">
        <f t="shared" si="15"/>
        <v>3229.4473600000001</v>
      </c>
      <c r="AQ30" s="158">
        <f t="shared" si="15"/>
        <v>3229.4473600000001</v>
      </c>
      <c r="AR30" s="158">
        <f t="shared" si="15"/>
        <v>3229.4473600000001</v>
      </c>
      <c r="AS30" s="158">
        <f t="shared" si="15"/>
        <v>3229.4473600000001</v>
      </c>
      <c r="AT30" s="158">
        <f t="shared" si="15"/>
        <v>3229.4473600000001</v>
      </c>
      <c r="AU30" s="158">
        <f t="shared" si="15"/>
        <v>3229.4473600000001</v>
      </c>
      <c r="AV30" s="158">
        <f t="shared" si="14"/>
        <v>3229.4473600000001</v>
      </c>
      <c r="AW30" s="158">
        <f t="shared" si="14"/>
        <v>3229.4473600000001</v>
      </c>
      <c r="AX30" s="180">
        <f t="shared" si="1"/>
        <v>361698.10431999987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3229.4473600000001</v>
      </c>
      <c r="AN31" s="158">
        <f t="shared" si="15"/>
        <v>3229.4473600000001</v>
      </c>
      <c r="AO31" s="158">
        <f t="shared" si="15"/>
        <v>3229.4473600000001</v>
      </c>
      <c r="AP31" s="158">
        <f t="shared" si="15"/>
        <v>3229.4473600000001</v>
      </c>
      <c r="AQ31" s="158">
        <f t="shared" si="15"/>
        <v>3229.4473600000001</v>
      </c>
      <c r="AR31" s="158">
        <f t="shared" si="15"/>
        <v>3229.4473600000001</v>
      </c>
      <c r="AS31" s="158">
        <f t="shared" si="15"/>
        <v>3229.4473600000001</v>
      </c>
      <c r="AT31" s="158">
        <f t="shared" si="15"/>
        <v>3229.4473600000001</v>
      </c>
      <c r="AU31" s="158">
        <f t="shared" si="15"/>
        <v>3229.4473600000001</v>
      </c>
      <c r="AV31" s="158">
        <f t="shared" si="14"/>
        <v>3229.4473600000001</v>
      </c>
      <c r="AW31" s="158">
        <f t="shared" si="14"/>
        <v>3229.4473600000001</v>
      </c>
      <c r="AX31" s="180">
        <f t="shared" si="1"/>
        <v>358468.65695999988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3229.4473600000001</v>
      </c>
      <c r="AO32" s="158">
        <f t="shared" si="15"/>
        <v>3229.4473600000001</v>
      </c>
      <c r="AP32" s="158">
        <f t="shared" si="15"/>
        <v>3229.4473600000001</v>
      </c>
      <c r="AQ32" s="158">
        <f t="shared" si="15"/>
        <v>3229.4473600000001</v>
      </c>
      <c r="AR32" s="158">
        <f t="shared" si="15"/>
        <v>3229.4473600000001</v>
      </c>
      <c r="AS32" s="158">
        <f t="shared" si="15"/>
        <v>3229.4473600000001</v>
      </c>
      <c r="AT32" s="158">
        <f t="shared" si="15"/>
        <v>3229.4473600000001</v>
      </c>
      <c r="AU32" s="158">
        <f t="shared" si="15"/>
        <v>3229.4473600000001</v>
      </c>
      <c r="AV32" s="158">
        <f t="shared" si="14"/>
        <v>3229.4473600000001</v>
      </c>
      <c r="AW32" s="158">
        <f t="shared" si="14"/>
        <v>3229.4473600000001</v>
      </c>
      <c r="AX32" s="180">
        <f t="shared" si="1"/>
        <v>355239.20959999989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3229.4473600000001</v>
      </c>
      <c r="AP33" s="158">
        <f t="shared" si="15"/>
        <v>3229.4473600000001</v>
      </c>
      <c r="AQ33" s="158">
        <f t="shared" si="15"/>
        <v>3229.4473600000001</v>
      </c>
      <c r="AR33" s="158">
        <f t="shared" si="15"/>
        <v>3229.4473600000001</v>
      </c>
      <c r="AS33" s="158">
        <f t="shared" si="15"/>
        <v>3229.4473600000001</v>
      </c>
      <c r="AT33" s="158">
        <f t="shared" si="15"/>
        <v>3229.4473600000001</v>
      </c>
      <c r="AU33" s="158">
        <f t="shared" si="15"/>
        <v>3229.4473600000001</v>
      </c>
      <c r="AV33" s="158">
        <f t="shared" si="14"/>
        <v>3229.4473600000001</v>
      </c>
      <c r="AW33" s="158">
        <f t="shared" si="14"/>
        <v>3229.4473600000001</v>
      </c>
      <c r="AX33" s="180">
        <f t="shared" si="1"/>
        <v>352009.76223999989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3229.4473600000001</v>
      </c>
      <c r="AQ34" s="158">
        <f t="shared" si="15"/>
        <v>3229.4473600000001</v>
      </c>
      <c r="AR34" s="158">
        <f t="shared" si="15"/>
        <v>3229.4473600000001</v>
      </c>
      <c r="AS34" s="158">
        <f t="shared" si="15"/>
        <v>3229.4473600000001</v>
      </c>
      <c r="AT34" s="158">
        <f t="shared" si="15"/>
        <v>3229.4473600000001</v>
      </c>
      <c r="AU34" s="158">
        <f t="shared" si="15"/>
        <v>3229.4473600000001</v>
      </c>
      <c r="AV34" s="158">
        <f t="shared" si="14"/>
        <v>3229.4473600000001</v>
      </c>
      <c r="AW34" s="158">
        <f t="shared" si="14"/>
        <v>3229.4473600000001</v>
      </c>
      <c r="AX34" s="180">
        <f t="shared" si="1"/>
        <v>348780.3148799999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3229.4473600000001</v>
      </c>
      <c r="AR35" s="158">
        <f t="shared" si="15"/>
        <v>3229.4473600000001</v>
      </c>
      <c r="AS35" s="158">
        <f t="shared" si="15"/>
        <v>3229.4473600000001</v>
      </c>
      <c r="AT35" s="158">
        <f t="shared" si="15"/>
        <v>3229.4473600000001</v>
      </c>
      <c r="AU35" s="158">
        <f t="shared" si="15"/>
        <v>3229.4473600000001</v>
      </c>
      <c r="AV35" s="158">
        <f t="shared" si="14"/>
        <v>3229.4473600000001</v>
      </c>
      <c r="AW35" s="158">
        <f t="shared" si="14"/>
        <v>3229.4473600000001</v>
      </c>
      <c r="AX35" s="180">
        <f t="shared" si="1"/>
        <v>345550.86751999991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3229.4473600000001</v>
      </c>
      <c r="AS36" s="158">
        <f t="shared" si="15"/>
        <v>3229.4473600000001</v>
      </c>
      <c r="AT36" s="158">
        <f t="shared" si="15"/>
        <v>3229.4473600000001</v>
      </c>
      <c r="AU36" s="158">
        <f t="shared" si="15"/>
        <v>3229.4473600000001</v>
      </c>
      <c r="AV36" s="158">
        <f t="shared" si="14"/>
        <v>3229.4473600000001</v>
      </c>
      <c r="AW36" s="158">
        <f t="shared" si="14"/>
        <v>3229.4473600000001</v>
      </c>
      <c r="AX36" s="180">
        <f t="shared" si="1"/>
        <v>342321.42015999992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3229.4473600000001</v>
      </c>
      <c r="AT37" s="158">
        <f t="shared" si="15"/>
        <v>3229.4473600000001</v>
      </c>
      <c r="AU37" s="158">
        <f t="shared" si="15"/>
        <v>3229.4473600000001</v>
      </c>
      <c r="AV37" s="158">
        <f t="shared" si="14"/>
        <v>3229.4473600000001</v>
      </c>
      <c r="AW37" s="158">
        <f t="shared" si="14"/>
        <v>3229.4473600000001</v>
      </c>
      <c r="AX37" s="180">
        <f t="shared" si="1"/>
        <v>339091.97279999993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3229.4473600000001</v>
      </c>
      <c r="AU38" s="158">
        <f t="shared" si="15"/>
        <v>3229.4473600000001</v>
      </c>
      <c r="AV38" s="158">
        <f t="shared" si="14"/>
        <v>3229.4473600000001</v>
      </c>
      <c r="AW38" s="158">
        <f t="shared" si="14"/>
        <v>3229.4473600000001</v>
      </c>
      <c r="AX38" s="180">
        <f t="shared" si="1"/>
        <v>335862.52543999994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3229.4473600000001</v>
      </c>
      <c r="AV39" s="158">
        <f t="shared" si="14"/>
        <v>3229.4473600000001</v>
      </c>
      <c r="AW39" s="158">
        <f t="shared" si="14"/>
        <v>3229.4473600000001</v>
      </c>
      <c r="AX39" s="180">
        <f t="shared" si="1"/>
        <v>332633.07807999995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3229.4473600000001</v>
      </c>
      <c r="AW40" s="158">
        <f t="shared" si="14"/>
        <v>3229.4473600000001</v>
      </c>
      <c r="AX40" s="180">
        <f t="shared" si="1"/>
        <v>329403.63071999996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3229.4473600000001</v>
      </c>
      <c r="AX41" s="180">
        <f t="shared" si="1"/>
        <v>326174.18335999997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326174.18335999997</v>
      </c>
      <c r="S48" s="191">
        <f t="shared" si="19"/>
        <v>329403.63071999996</v>
      </c>
      <c r="T48" s="191">
        <f t="shared" si="19"/>
        <v>332633.07807999995</v>
      </c>
      <c r="U48" s="191">
        <f t="shared" si="19"/>
        <v>335862.52544</v>
      </c>
      <c r="V48" s="191">
        <f t="shared" si="19"/>
        <v>339091.97279999999</v>
      </c>
      <c r="W48" s="191">
        <f t="shared" si="19"/>
        <v>342321.42015999998</v>
      </c>
      <c r="X48" s="191">
        <f t="shared" si="19"/>
        <v>345550.86751999997</v>
      </c>
      <c r="Y48" s="191">
        <f t="shared" si="19"/>
        <v>348780.31487999996</v>
      </c>
      <c r="Z48" s="191">
        <f t="shared" si="19"/>
        <v>352009.76223999995</v>
      </c>
      <c r="AA48" s="191">
        <f t="shared" si="19"/>
        <v>355239.20959999994</v>
      </c>
      <c r="AB48" s="191">
        <f t="shared" si="19"/>
        <v>358468.65695999999</v>
      </c>
      <c r="AC48" s="191">
        <f t="shared" si="19"/>
        <v>361698.10431999998</v>
      </c>
      <c r="AD48" s="191">
        <f t="shared" si="19"/>
        <v>364927.55167999998</v>
      </c>
      <c r="AE48" s="191">
        <f t="shared" si="19"/>
        <v>368156.99903999997</v>
      </c>
      <c r="AF48" s="191">
        <f t="shared" si="19"/>
        <v>371386.44639999996</v>
      </c>
      <c r="AG48" s="191">
        <f t="shared" si="19"/>
        <v>374615.89375999995</v>
      </c>
      <c r="AH48" s="191">
        <f t="shared" si="19"/>
        <v>377845.34111999994</v>
      </c>
      <c r="AI48" s="191">
        <f t="shared" si="19"/>
        <v>381074.78847999999</v>
      </c>
      <c r="AJ48" s="191">
        <f t="shared" si="19"/>
        <v>384304.23583999998</v>
      </c>
      <c r="AK48" s="191">
        <f t="shared" si="19"/>
        <v>387533.68319999997</v>
      </c>
      <c r="AL48" s="191">
        <f t="shared" si="19"/>
        <v>390763.13055999996</v>
      </c>
      <c r="AM48" s="191">
        <f t="shared" si="19"/>
        <v>393992.57791999995</v>
      </c>
      <c r="AN48" s="191">
        <f t="shared" si="19"/>
        <v>397222.02527999994</v>
      </c>
      <c r="AO48" s="191">
        <f t="shared" si="19"/>
        <v>400451.47263999999</v>
      </c>
      <c r="AP48" s="191">
        <f t="shared" si="19"/>
        <v>403680.92</v>
      </c>
      <c r="AQ48" s="191">
        <f t="shared" si="19"/>
        <v>406910.36735999997</v>
      </c>
      <c r="AR48" s="191">
        <f t="shared" si="19"/>
        <v>410139.81472000002</v>
      </c>
      <c r="AS48" s="191">
        <f t="shared" si="19"/>
        <v>413369.26208000001</v>
      </c>
      <c r="AT48" s="191">
        <f t="shared" si="19"/>
        <v>416598.70944000001</v>
      </c>
      <c r="AU48" s="191">
        <f t="shared" si="19"/>
        <v>419828.1568</v>
      </c>
      <c r="AV48" s="191">
        <f t="shared" si="19"/>
        <v>423057.60415999999</v>
      </c>
      <c r="AW48" s="191">
        <f t="shared" si="19"/>
        <v>426287.05152000004</v>
      </c>
      <c r="AX48" s="191">
        <f>SUM(AX10:AX46)</f>
        <v>12362324.494079994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/>
    </TopicTaxHTField0>
    <TaxCatchAll xmlns="bb9f5cce-8978-4b57-8055-abe6ee7aa763"/>
    <Project xmlns="bb9f5cce-8978-4b57-8055-abe6ee7aa763" xsi:nil="true"/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62BC3D8-1FB1-4320-8B1E-79B5F6EDA2EE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bb9f5cce-8978-4b57-8055-abe6ee7aa763"/>
    <ds:schemaRef ds:uri="http://purl.org/dc/terms/"/>
    <ds:schemaRef ds:uri="http://schemas.openxmlformats.org/package/2006/metadata/core-properties"/>
    <ds:schemaRef ds:uri="713d9404-9770-4f7a-8085-e161fcc507a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CCEE4BC-D87B-4975-894E-BFAD99AFBB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f5cce-8978-4b57-8055-abe6ee7aa763"/>
    <ds:schemaRef ds:uri="713d9404-9770-4f7a-8085-e161fcc507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F7F835E-9D28-4445-BBD3-7EFA5167AA8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2022-09-29T18:51:19Z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/>
  </property>
</Properties>
</file>